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төсвийн төсөл\"/>
    </mc:Choice>
  </mc:AlternateContent>
  <bookViews>
    <workbookView xWindow="0" yWindow="0" windowWidth="20490" windowHeight="7125" activeTab="10"/>
  </bookViews>
  <sheets>
    <sheet name="нүүр" sheetId="1" r:id="rId1"/>
    <sheet name="ЗДТГ" sheetId="2" r:id="rId2"/>
    <sheet name="ИТХ" sheetId="3" r:id="rId3"/>
    <sheet name="Цэвэр бохир" sheetId="4" r:id="rId4"/>
    <sheet name="шатахуун" sheetId="6" r:id="rId5"/>
    <sheet name="тэтгэвэр" sheetId="7" r:id="rId6"/>
    <sheet name="1 удаа тэтгэмж" sheetId="8" r:id="rId7"/>
    <sheet name="урсгал зардал" sheetId="9" r:id="rId8"/>
    <sheet name="бичиг хэрэг" sheetId="10" r:id="rId9"/>
    <sheet name="нөөц" sheetId="11" r:id="rId10"/>
    <sheet name=" цахилгаан халаалт" sheetId="12" r:id="rId11"/>
    <sheet name="шуудан" sheetId="13" r:id="rId12"/>
    <sheet name="томилолт" sheetId="14" r:id="rId13"/>
    <sheet name="цалин" sheetId="15" r:id="rId14"/>
    <sheet name="цалин товъёог1" sheetId="19" r:id="rId15"/>
    <sheet name="итх зардал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9" l="1"/>
  <c r="G33" i="19"/>
  <c r="F35" i="19"/>
  <c r="G31" i="19"/>
  <c r="I31" i="19"/>
  <c r="H31" i="19"/>
  <c r="I24" i="19"/>
  <c r="I26" i="19"/>
  <c r="K26" i="19" s="1"/>
  <c r="H25" i="19"/>
  <c r="I25" i="19" s="1"/>
  <c r="H26" i="19"/>
  <c r="H27" i="19"/>
  <c r="I27" i="19" s="1"/>
  <c r="F21" i="19"/>
  <c r="H7" i="19"/>
  <c r="H8" i="19"/>
  <c r="I8" i="19" s="1"/>
  <c r="K8" i="19" s="1"/>
  <c r="L8" i="19" s="1"/>
  <c r="H9" i="19"/>
  <c r="I9" i="19" s="1"/>
  <c r="K9" i="19" s="1"/>
  <c r="L9" i="19" s="1"/>
  <c r="H10" i="19"/>
  <c r="I10" i="19" s="1"/>
  <c r="K10" i="19" s="1"/>
  <c r="L10" i="19" s="1"/>
  <c r="H11" i="19"/>
  <c r="I11" i="19" s="1"/>
  <c r="H12" i="19"/>
  <c r="I12" i="19" s="1"/>
  <c r="H13" i="19"/>
  <c r="I13" i="19" s="1"/>
  <c r="H14" i="19"/>
  <c r="I14" i="19" s="1"/>
  <c r="H15" i="19"/>
  <c r="I15" i="19" s="1"/>
  <c r="H16" i="19"/>
  <c r="I16" i="19" s="1"/>
  <c r="K16" i="19" s="1"/>
  <c r="L16" i="19" s="1"/>
  <c r="H17" i="19"/>
  <c r="I17" i="19" s="1"/>
  <c r="K17" i="19" s="1"/>
  <c r="L17" i="19" s="1"/>
  <c r="H18" i="19"/>
  <c r="I18" i="19" s="1"/>
  <c r="K18" i="19" s="1"/>
  <c r="L18" i="19" s="1"/>
  <c r="H19" i="19"/>
  <c r="I19" i="19" s="1"/>
  <c r="K19" i="19" s="1"/>
  <c r="L19" i="19" s="1"/>
  <c r="H20" i="19"/>
  <c r="I20" i="19" s="1"/>
  <c r="K20" i="19" s="1"/>
  <c r="L20" i="19" s="1"/>
  <c r="G6" i="19"/>
  <c r="G21" i="19" s="1"/>
  <c r="G5" i="19"/>
  <c r="H5" i="19" s="1"/>
  <c r="J38" i="19"/>
  <c r="F38" i="19"/>
  <c r="I37" i="19"/>
  <c r="K37" i="19" s="1"/>
  <c r="J35" i="19"/>
  <c r="E35" i="19"/>
  <c r="H34" i="19"/>
  <c r="I34" i="19" s="1"/>
  <c r="K34" i="19" s="1"/>
  <c r="L34" i="19" s="1"/>
  <c r="H33" i="19"/>
  <c r="G30" i="19"/>
  <c r="H30" i="19" s="1"/>
  <c r="I30" i="19" s="1"/>
  <c r="G28" i="19"/>
  <c r="F28" i="19"/>
  <c r="E28" i="19"/>
  <c r="H24" i="19"/>
  <c r="H23" i="19"/>
  <c r="H28" i="19" s="1"/>
  <c r="E21" i="19"/>
  <c r="K11" i="19" l="1"/>
  <c r="L11" i="19" s="1"/>
  <c r="H6" i="19"/>
  <c r="I6" i="19" s="1"/>
  <c r="K6" i="19" s="1"/>
  <c r="I23" i="19"/>
  <c r="I7" i="19"/>
  <c r="K7" i="19" s="1"/>
  <c r="L7" i="19" s="1"/>
  <c r="H35" i="19"/>
  <c r="H21" i="19"/>
  <c r="K31" i="19"/>
  <c r="L31" i="19" s="1"/>
  <c r="K30" i="19"/>
  <c r="L30" i="19" s="1"/>
  <c r="K38" i="19"/>
  <c r="L37" i="19"/>
  <c r="L38" i="19" s="1"/>
  <c r="I38" i="19"/>
  <c r="I5" i="19"/>
  <c r="I33" i="19"/>
  <c r="K10" i="6"/>
  <c r="K9" i="6"/>
  <c r="K8" i="6"/>
  <c r="K7" i="6"/>
  <c r="K11" i="6"/>
  <c r="K23" i="19" l="1"/>
  <c r="I28" i="19"/>
  <c r="I21" i="19"/>
  <c r="K5" i="19"/>
  <c r="I35" i="19"/>
  <c r="K33" i="19"/>
  <c r="I9" i="16"/>
  <c r="I6" i="16"/>
  <c r="I5" i="16"/>
  <c r="K28" i="19" l="1"/>
  <c r="L23" i="19"/>
  <c r="L28" i="19" s="1"/>
  <c r="K21" i="19"/>
  <c r="L5" i="19"/>
  <c r="L21" i="19" s="1"/>
  <c r="L33" i="19"/>
  <c r="L35" i="19" s="1"/>
  <c r="K35" i="19"/>
  <c r="I16" i="15"/>
  <c r="F8" i="2"/>
  <c r="G8" i="2"/>
  <c r="H8" i="2"/>
  <c r="I8" i="2"/>
  <c r="J8" i="2"/>
  <c r="E8" i="2"/>
  <c r="E32" i="2"/>
  <c r="F32" i="2"/>
  <c r="G32" i="2"/>
  <c r="H32" i="2"/>
  <c r="I32" i="2"/>
  <c r="J32" i="2"/>
  <c r="D32" i="2"/>
  <c r="E20" i="3"/>
  <c r="F20" i="3"/>
  <c r="G20" i="3"/>
  <c r="H20" i="3"/>
  <c r="I20" i="3"/>
  <c r="J20" i="3"/>
  <c r="E24" i="3"/>
  <c r="F24" i="3"/>
  <c r="G24" i="3"/>
  <c r="H24" i="3"/>
  <c r="I24" i="3"/>
  <c r="J24" i="3"/>
  <c r="G13" i="3" l="1"/>
  <c r="F13" i="3"/>
  <c r="F9" i="3"/>
  <c r="G9" i="3"/>
  <c r="H9" i="3"/>
  <c r="I9" i="3"/>
  <c r="J9" i="3"/>
  <c r="E9" i="3"/>
  <c r="D8" i="2" l="1"/>
  <c r="D33" i="3" l="1"/>
  <c r="N9" i="15" l="1"/>
  <c r="H12" i="15"/>
  <c r="N78" i="15" l="1"/>
  <c r="N79" i="15" s="1"/>
  <c r="M78" i="15"/>
  <c r="M79" i="15" s="1"/>
  <c r="L78" i="15"/>
  <c r="L79" i="15" s="1"/>
  <c r="K78" i="15"/>
  <c r="K79" i="15" s="1"/>
  <c r="J78" i="15"/>
  <c r="J79" i="15" s="1"/>
  <c r="I78" i="15"/>
  <c r="I79" i="15" s="1"/>
  <c r="H78" i="15"/>
  <c r="H79" i="15" s="1"/>
  <c r="G78" i="15"/>
  <c r="G79" i="15" s="1"/>
  <c r="O77" i="15"/>
  <c r="P77" i="15" s="1"/>
  <c r="Q77" i="15" s="1"/>
  <c r="O76" i="15"/>
  <c r="P76" i="15" s="1"/>
  <c r="Q76" i="15" s="1"/>
  <c r="O75" i="15"/>
  <c r="P75" i="15" s="1"/>
  <c r="Q75" i="15" s="1"/>
  <c r="O74" i="15"/>
  <c r="P74" i="15" s="1"/>
  <c r="Q74" i="15" s="1"/>
  <c r="O73" i="15"/>
  <c r="P73" i="15" s="1"/>
  <c r="M65" i="15"/>
  <c r="M66" i="15" s="1"/>
  <c r="L65" i="15"/>
  <c r="L66" i="15" s="1"/>
  <c r="K65" i="15"/>
  <c r="K66" i="15" s="1"/>
  <c r="G65" i="15"/>
  <c r="G66" i="15" s="1"/>
  <c r="N63" i="15"/>
  <c r="N65" i="15" s="1"/>
  <c r="N66" i="15" s="1"/>
  <c r="I63" i="15"/>
  <c r="H63" i="15"/>
  <c r="H65" i="15" s="1"/>
  <c r="H66" i="15" s="1"/>
  <c r="J62" i="15"/>
  <c r="O62" i="15" s="1"/>
  <c r="N55" i="15"/>
  <c r="N56" i="15" s="1"/>
  <c r="M55" i="15"/>
  <c r="M56" i="15" s="1"/>
  <c r="L55" i="15"/>
  <c r="L56" i="15" s="1"/>
  <c r="K55" i="15"/>
  <c r="K56" i="15" s="1"/>
  <c r="I55" i="15"/>
  <c r="I56" i="15" s="1"/>
  <c r="H55" i="15"/>
  <c r="H56" i="15" s="1"/>
  <c r="G55" i="15"/>
  <c r="G56" i="15" s="1"/>
  <c r="O54" i="15"/>
  <c r="P54" i="15" s="1"/>
  <c r="Q54" i="15" s="1"/>
  <c r="J53" i="15"/>
  <c r="O53" i="15" s="1"/>
  <c r="P53" i="15" s="1"/>
  <c r="Q53" i="15" s="1"/>
  <c r="J52" i="15"/>
  <c r="O52" i="15" s="1"/>
  <c r="P52" i="15" s="1"/>
  <c r="Q52" i="15" s="1"/>
  <c r="J51" i="15"/>
  <c r="O51" i="15" s="1"/>
  <c r="P51" i="15" s="1"/>
  <c r="Q51" i="15" s="1"/>
  <c r="J50" i="15"/>
  <c r="O50" i="15" s="1"/>
  <c r="P50" i="15" s="1"/>
  <c r="Q50" i="15" s="1"/>
  <c r="J49" i="15"/>
  <c r="O49" i="15" s="1"/>
  <c r="P49" i="15" s="1"/>
  <c r="N37" i="15"/>
  <c r="N38" i="15" s="1"/>
  <c r="M37" i="15"/>
  <c r="M38" i="15" s="1"/>
  <c r="L37" i="15"/>
  <c r="L38" i="15" s="1"/>
  <c r="K37" i="15"/>
  <c r="K38" i="15" s="1"/>
  <c r="J37" i="15"/>
  <c r="J38" i="15" s="1"/>
  <c r="H37" i="15"/>
  <c r="H38" i="15" s="1"/>
  <c r="G37" i="15"/>
  <c r="G38" i="15" s="1"/>
  <c r="O36" i="15"/>
  <c r="P36" i="15" s="1"/>
  <c r="Q36" i="15" s="1"/>
  <c r="O35" i="15"/>
  <c r="P35" i="15" s="1"/>
  <c r="Q35" i="15" s="1"/>
  <c r="O34" i="15"/>
  <c r="P34" i="15" s="1"/>
  <c r="Q34" i="15" s="1"/>
  <c r="O33" i="15"/>
  <c r="P33" i="15" s="1"/>
  <c r="Q33" i="15" s="1"/>
  <c r="I32" i="15"/>
  <c r="O32" i="15" s="1"/>
  <c r="P32" i="15" s="1"/>
  <c r="Q32" i="15" s="1"/>
  <c r="I31" i="15"/>
  <c r="N23" i="15"/>
  <c r="N24" i="15" s="1"/>
  <c r="M23" i="15"/>
  <c r="M24" i="15" s="1"/>
  <c r="L23" i="15"/>
  <c r="L24" i="15" s="1"/>
  <c r="G23" i="15"/>
  <c r="G24" i="15" s="1"/>
  <c r="O22" i="15"/>
  <c r="P22" i="15" s="1"/>
  <c r="Q22" i="15" s="1"/>
  <c r="I21" i="15"/>
  <c r="O21" i="15" s="1"/>
  <c r="P21" i="15" s="1"/>
  <c r="Q21" i="15" s="1"/>
  <c r="O20" i="15"/>
  <c r="P20" i="15" s="1"/>
  <c r="Q20" i="15" s="1"/>
  <c r="O19" i="15"/>
  <c r="P19" i="15" s="1"/>
  <c r="Q19" i="15" s="1"/>
  <c r="K18" i="15"/>
  <c r="I17" i="15"/>
  <c r="O17" i="15" s="1"/>
  <c r="P17" i="15" s="1"/>
  <c r="Q17" i="15" s="1"/>
  <c r="O16" i="15"/>
  <c r="P16" i="15" s="1"/>
  <c r="Q16" i="15" s="1"/>
  <c r="P15" i="15"/>
  <c r="Q15" i="15" s="1"/>
  <c r="O15" i="15"/>
  <c r="O14" i="15"/>
  <c r="P14" i="15" s="1"/>
  <c r="Q14" i="15" s="1"/>
  <c r="O13" i="15"/>
  <c r="P13" i="15" s="1"/>
  <c r="Q13" i="15" s="1"/>
  <c r="I12" i="15"/>
  <c r="O12" i="15" s="1"/>
  <c r="P12" i="15" s="1"/>
  <c r="Q12" i="15" s="1"/>
  <c r="O11" i="15"/>
  <c r="P11" i="15" s="1"/>
  <c r="Q11" i="15" s="1"/>
  <c r="I10" i="15"/>
  <c r="H10" i="15"/>
  <c r="I9" i="15"/>
  <c r="H9" i="15"/>
  <c r="J8" i="15"/>
  <c r="O8" i="15" s="1"/>
  <c r="P8" i="15" s="1"/>
  <c r="Q8" i="15" s="1"/>
  <c r="J7" i="15"/>
  <c r="O7" i="15" s="1"/>
  <c r="P7" i="15" s="1"/>
  <c r="M23" i="14"/>
  <c r="G23" i="14"/>
  <c r="G22" i="14"/>
  <c r="N22" i="14" s="1"/>
  <c r="G21" i="14"/>
  <c r="M20" i="14"/>
  <c r="G20" i="14"/>
  <c r="N20" i="14" s="1"/>
  <c r="M19" i="14"/>
  <c r="G19" i="14"/>
  <c r="N19" i="14" s="1"/>
  <c r="M18" i="14"/>
  <c r="G18" i="14"/>
  <c r="N18" i="14" s="1"/>
  <c r="M17" i="14"/>
  <c r="G17" i="14"/>
  <c r="M16" i="14"/>
  <c r="G16" i="14"/>
  <c r="M15" i="14"/>
  <c r="G15" i="14"/>
  <c r="M14" i="14"/>
  <c r="G14" i="14"/>
  <c r="M13" i="14"/>
  <c r="G13" i="14"/>
  <c r="M12" i="14"/>
  <c r="G12" i="14"/>
  <c r="M11" i="14"/>
  <c r="G11" i="14"/>
  <c r="M10" i="14"/>
  <c r="H10" i="14"/>
  <c r="N10" i="14" s="1"/>
  <c r="G10" i="14"/>
  <c r="H9" i="14"/>
  <c r="G9" i="14"/>
  <c r="N9" i="14" s="1"/>
  <c r="M8" i="14"/>
  <c r="H8" i="14"/>
  <c r="G8" i="14"/>
  <c r="M6" i="14"/>
  <c r="G6" i="14"/>
  <c r="M5" i="14"/>
  <c r="G5" i="14"/>
  <c r="M19" i="13"/>
  <c r="L17" i="13"/>
  <c r="K17" i="13"/>
  <c r="J17" i="13"/>
  <c r="I17" i="13"/>
  <c r="H17" i="13"/>
  <c r="G17" i="13"/>
  <c r="D17" i="13"/>
  <c r="M16" i="13"/>
  <c r="M15" i="13"/>
  <c r="M14" i="13"/>
  <c r="M13" i="13"/>
  <c r="M12" i="13"/>
  <c r="M11" i="13"/>
  <c r="M10" i="13"/>
  <c r="M7" i="13"/>
  <c r="M9" i="13" s="1"/>
  <c r="C16" i="12"/>
  <c r="C18" i="12" s="1"/>
  <c r="C11" i="12"/>
  <c r="C13" i="12" s="1"/>
  <c r="D41" i="11"/>
  <c r="D42" i="11" s="1"/>
  <c r="D33" i="11"/>
  <c r="D16" i="11"/>
  <c r="G19" i="10"/>
  <c r="G18" i="10"/>
  <c r="G17" i="10"/>
  <c r="G16" i="10"/>
  <c r="G20" i="10" s="1"/>
  <c r="G14" i="10"/>
  <c r="G13" i="10"/>
  <c r="G12" i="10"/>
  <c r="G11" i="10"/>
  <c r="G10" i="10"/>
  <c r="G8" i="10"/>
  <c r="G7" i="10"/>
  <c r="G6" i="10"/>
  <c r="G5" i="10"/>
  <c r="G4" i="10"/>
  <c r="G9" i="10" s="1"/>
  <c r="F25" i="9"/>
  <c r="F28" i="9" s="1"/>
  <c r="F29" i="9" s="1"/>
  <c r="F19" i="9"/>
  <c r="F18" i="9"/>
  <c r="F17" i="9"/>
  <c r="F16" i="9"/>
  <c r="F10" i="9"/>
  <c r="F9" i="9"/>
  <c r="F8" i="9"/>
  <c r="F7" i="9"/>
  <c r="F6" i="9"/>
  <c r="F5" i="9"/>
  <c r="F4" i="9"/>
  <c r="I11" i="8"/>
  <c r="H11" i="8"/>
  <c r="E11" i="8"/>
  <c r="C11" i="8"/>
  <c r="B11" i="8"/>
  <c r="K20" i="7"/>
  <c r="H20" i="7"/>
  <c r="J10" i="7"/>
  <c r="I10" i="7"/>
  <c r="H10" i="7"/>
  <c r="G10" i="7"/>
  <c r="D10" i="7"/>
  <c r="C10" i="7"/>
  <c r="K14" i="6"/>
  <c r="K15" i="6" s="1"/>
  <c r="J13" i="6"/>
  <c r="I13" i="6"/>
  <c r="H13" i="6"/>
  <c r="K12" i="6"/>
  <c r="K13" i="6" s="1"/>
  <c r="J11" i="6"/>
  <c r="I11" i="6"/>
  <c r="H11" i="6"/>
  <c r="G11" i="6"/>
  <c r="F11" i="6"/>
  <c r="E11" i="6"/>
  <c r="D11" i="6"/>
  <c r="C11" i="6"/>
  <c r="I8" i="4"/>
  <c r="I7" i="4"/>
  <c r="D47" i="3"/>
  <c r="J41" i="3"/>
  <c r="J40" i="3" s="1"/>
  <c r="I41" i="3"/>
  <c r="I40" i="3" s="1"/>
  <c r="G41" i="3"/>
  <c r="G40" i="3" s="1"/>
  <c r="F41" i="3"/>
  <c r="F40" i="3" s="1"/>
  <c r="E41" i="3"/>
  <c r="D41" i="3"/>
  <c r="E40" i="3"/>
  <c r="D40" i="3"/>
  <c r="J38" i="3"/>
  <c r="I38" i="3"/>
  <c r="G38" i="3"/>
  <c r="F38" i="3"/>
  <c r="E38" i="3"/>
  <c r="D38" i="3"/>
  <c r="J36" i="3"/>
  <c r="J35" i="3" s="1"/>
  <c r="I36" i="3"/>
  <c r="G36" i="3"/>
  <c r="F36" i="3"/>
  <c r="E36" i="3"/>
  <c r="D36" i="3"/>
  <c r="D35" i="3" s="1"/>
  <c r="J33" i="3"/>
  <c r="J32" i="3" s="1"/>
  <c r="I33" i="3"/>
  <c r="I32" i="3" s="1"/>
  <c r="G33" i="3"/>
  <c r="F33" i="3"/>
  <c r="E33" i="3"/>
  <c r="E32" i="3" s="1"/>
  <c r="D32" i="3"/>
  <c r="G32" i="3"/>
  <c r="F32" i="3"/>
  <c r="J29" i="3"/>
  <c r="J28" i="3" s="1"/>
  <c r="I29" i="3"/>
  <c r="I28" i="3" s="1"/>
  <c r="H29" i="3"/>
  <c r="G29" i="3"/>
  <c r="F29" i="3"/>
  <c r="F28" i="3" s="1"/>
  <c r="E29" i="3"/>
  <c r="E28" i="3" s="1"/>
  <c r="D29" i="3"/>
  <c r="G28" i="3"/>
  <c r="D28" i="3"/>
  <c r="J26" i="3"/>
  <c r="I26" i="3"/>
  <c r="G26" i="3"/>
  <c r="F26" i="3"/>
  <c r="E26" i="3"/>
  <c r="D26" i="3"/>
  <c r="D24" i="3"/>
  <c r="J22" i="3"/>
  <c r="I22" i="3"/>
  <c r="G22" i="3"/>
  <c r="F22" i="3"/>
  <c r="E22" i="3"/>
  <c r="D22" i="3"/>
  <c r="D20" i="3"/>
  <c r="J15" i="3"/>
  <c r="I15" i="3"/>
  <c r="G15" i="3"/>
  <c r="F15" i="3"/>
  <c r="D15" i="3"/>
  <c r="J13" i="3"/>
  <c r="I13" i="3"/>
  <c r="E13" i="3"/>
  <c r="D13" i="3"/>
  <c r="D9" i="3"/>
  <c r="H6" i="3"/>
  <c r="H5" i="3"/>
  <c r="H45" i="3" s="1"/>
  <c r="H44" i="3" s="1"/>
  <c r="J92" i="2"/>
  <c r="I92" i="2"/>
  <c r="H92" i="2"/>
  <c r="G92" i="2"/>
  <c r="F92" i="2"/>
  <c r="E92" i="2"/>
  <c r="D92" i="2"/>
  <c r="J88" i="2"/>
  <c r="I88" i="2"/>
  <c r="H88" i="2"/>
  <c r="G88" i="2"/>
  <c r="F88" i="2"/>
  <c r="E88" i="2"/>
  <c r="D88" i="2"/>
  <c r="J86" i="2"/>
  <c r="J85" i="2" s="1"/>
  <c r="J84" i="2" s="1"/>
  <c r="I86" i="2"/>
  <c r="I85" i="2" s="1"/>
  <c r="I84" i="2" s="1"/>
  <c r="H86" i="2"/>
  <c r="H85" i="2" s="1"/>
  <c r="H84" i="2" s="1"/>
  <c r="G86" i="2"/>
  <c r="F86" i="2"/>
  <c r="F85" i="2" s="1"/>
  <c r="F84" i="2" s="1"/>
  <c r="E86" i="2"/>
  <c r="E85" i="2" s="1"/>
  <c r="E84" i="2" s="1"/>
  <c r="D86" i="2"/>
  <c r="D85" i="2" s="1"/>
  <c r="D84" i="2" s="1"/>
  <c r="G85" i="2"/>
  <c r="G84" i="2" s="1"/>
  <c r="D82" i="2"/>
  <c r="D81" i="2" s="1"/>
  <c r="D80" i="2" s="1"/>
  <c r="J80" i="2"/>
  <c r="I80" i="2"/>
  <c r="H80" i="2"/>
  <c r="G80" i="2"/>
  <c r="F80" i="2"/>
  <c r="E80" i="2"/>
  <c r="J77" i="2"/>
  <c r="I77" i="2"/>
  <c r="H77" i="2"/>
  <c r="G77" i="2"/>
  <c r="F77" i="2"/>
  <c r="E77" i="2"/>
  <c r="D77" i="2"/>
  <c r="D75" i="2"/>
  <c r="J70" i="2"/>
  <c r="I70" i="2"/>
  <c r="H70" i="2"/>
  <c r="G70" i="2"/>
  <c r="F70" i="2"/>
  <c r="E70" i="2"/>
  <c r="D70" i="2"/>
  <c r="D67" i="2"/>
  <c r="J65" i="2"/>
  <c r="I65" i="2"/>
  <c r="H65" i="2"/>
  <c r="G65" i="2"/>
  <c r="F65" i="2"/>
  <c r="E65" i="2"/>
  <c r="D65" i="2"/>
  <c r="D61" i="2" s="1"/>
  <c r="D60" i="2" s="1"/>
  <c r="J62" i="2"/>
  <c r="I62" i="2"/>
  <c r="I61" i="2" s="1"/>
  <c r="I60" i="2" s="1"/>
  <c r="H62" i="2"/>
  <c r="G62" i="2"/>
  <c r="F62" i="2"/>
  <c r="E62" i="2"/>
  <c r="D62" i="2"/>
  <c r="H61" i="2"/>
  <c r="H60" i="2" s="1"/>
  <c r="J58" i="2"/>
  <c r="J57" i="2" s="1"/>
  <c r="I58" i="2"/>
  <c r="H58" i="2"/>
  <c r="H57" i="2" s="1"/>
  <c r="G58" i="2"/>
  <c r="G57" i="2" s="1"/>
  <c r="F58" i="2"/>
  <c r="F57" i="2" s="1"/>
  <c r="E58" i="2"/>
  <c r="E57" i="2" s="1"/>
  <c r="D58" i="2"/>
  <c r="D57" i="2" s="1"/>
  <c r="I57" i="2"/>
  <c r="J55" i="2"/>
  <c r="J54" i="2" s="1"/>
  <c r="I55" i="2"/>
  <c r="I54" i="2" s="1"/>
  <c r="H55" i="2"/>
  <c r="H54" i="2" s="1"/>
  <c r="G55" i="2"/>
  <c r="F55" i="2"/>
  <c r="F54" i="2" s="1"/>
  <c r="E55" i="2"/>
  <c r="E54" i="2" s="1"/>
  <c r="D55" i="2"/>
  <c r="D54" i="2" s="1"/>
  <c r="G54" i="2"/>
  <c r="D52" i="2"/>
  <c r="D51" i="2" s="1"/>
  <c r="J49" i="2"/>
  <c r="I49" i="2"/>
  <c r="H49" i="2"/>
  <c r="G49" i="2"/>
  <c r="F49" i="2"/>
  <c r="E49" i="2"/>
  <c r="D49" i="2"/>
  <c r="J46" i="2"/>
  <c r="J45" i="2" s="1"/>
  <c r="I46" i="2"/>
  <c r="H46" i="2"/>
  <c r="H45" i="2" s="1"/>
  <c r="G46" i="2"/>
  <c r="F46" i="2"/>
  <c r="E46" i="2"/>
  <c r="D46" i="2"/>
  <c r="J41" i="2"/>
  <c r="J40" i="2" s="1"/>
  <c r="I41" i="2"/>
  <c r="I40" i="2" s="1"/>
  <c r="H41" i="2"/>
  <c r="H40" i="2" s="1"/>
  <c r="G41" i="2"/>
  <c r="G40" i="2" s="1"/>
  <c r="F41" i="2"/>
  <c r="F40" i="2" s="1"/>
  <c r="E41" i="2"/>
  <c r="E40" i="2" s="1"/>
  <c r="D41" i="2"/>
  <c r="D40" i="2" s="1"/>
  <c r="J30" i="2"/>
  <c r="H30" i="2"/>
  <c r="G30" i="2"/>
  <c r="F30" i="2"/>
  <c r="E30" i="2"/>
  <c r="D30" i="2"/>
  <c r="J27" i="2"/>
  <c r="I27" i="2"/>
  <c r="H27" i="2"/>
  <c r="G27" i="2"/>
  <c r="F27" i="2"/>
  <c r="E27" i="2"/>
  <c r="D27" i="2"/>
  <c r="J25" i="2"/>
  <c r="I25" i="2"/>
  <c r="H25" i="2"/>
  <c r="G25" i="2"/>
  <c r="F25" i="2"/>
  <c r="E25" i="2"/>
  <c r="D25" i="2"/>
  <c r="J18" i="2"/>
  <c r="I18" i="2"/>
  <c r="H18" i="2"/>
  <c r="G18" i="2"/>
  <c r="F18" i="2"/>
  <c r="E18" i="2"/>
  <c r="D18" i="2"/>
  <c r="J14" i="2"/>
  <c r="I14" i="2"/>
  <c r="H14" i="2"/>
  <c r="G14" i="2"/>
  <c r="F14" i="2"/>
  <c r="E14" i="2"/>
  <c r="D14" i="2"/>
  <c r="J12" i="2"/>
  <c r="I12" i="2"/>
  <c r="H12" i="2"/>
  <c r="H7" i="2" s="1"/>
  <c r="G12" i="2"/>
  <c r="F12" i="2"/>
  <c r="E12" i="2"/>
  <c r="D12" i="2"/>
  <c r="O10" i="15" l="1"/>
  <c r="P10" i="15" s="1"/>
  <c r="Q10" i="15" s="1"/>
  <c r="H6" i="2"/>
  <c r="H5" i="2" s="1"/>
  <c r="H90" i="2" s="1"/>
  <c r="F11" i="9"/>
  <c r="J65" i="15"/>
  <c r="J66" i="15" s="1"/>
  <c r="E7" i="2"/>
  <c r="G45" i="2"/>
  <c r="F45" i="2"/>
  <c r="J61" i="2"/>
  <c r="J60" i="2" s="1"/>
  <c r="G8" i="3"/>
  <c r="G6" i="3" s="1"/>
  <c r="K16" i="6"/>
  <c r="F20" i="9"/>
  <c r="F21" i="9" s="1"/>
  <c r="G15" i="10"/>
  <c r="M17" i="13"/>
  <c r="M20" i="13" s="1"/>
  <c r="N6" i="14"/>
  <c r="N11" i="14"/>
  <c r="N12" i="14"/>
  <c r="N14" i="14"/>
  <c r="N15" i="14"/>
  <c r="N16" i="14"/>
  <c r="N23" i="14"/>
  <c r="N24" i="14" s="1"/>
  <c r="H23" i="15"/>
  <c r="H24" i="15" s="1"/>
  <c r="O9" i="15"/>
  <c r="P9" i="15" s="1"/>
  <c r="Q9" i="15" s="1"/>
  <c r="J23" i="15"/>
  <c r="J24" i="15" s="1"/>
  <c r="J55" i="15"/>
  <c r="J56" i="15" s="1"/>
  <c r="N17" i="14"/>
  <c r="N13" i="14"/>
  <c r="N21" i="14" s="1"/>
  <c r="N8" i="14"/>
  <c r="N5" i="14"/>
  <c r="N7" i="14" s="1"/>
  <c r="I45" i="2"/>
  <c r="J7" i="2"/>
  <c r="J6" i="2" s="1"/>
  <c r="J5" i="2" s="1"/>
  <c r="J90" i="2" s="1"/>
  <c r="I7" i="2"/>
  <c r="G7" i="2"/>
  <c r="F7" i="2"/>
  <c r="E45" i="2"/>
  <c r="E6" i="2" s="1"/>
  <c r="E5" i="2" s="1"/>
  <c r="G61" i="2"/>
  <c r="G60" i="2" s="1"/>
  <c r="E61" i="2"/>
  <c r="E60" i="2" s="1"/>
  <c r="F61" i="2"/>
  <c r="F60" i="2" s="1"/>
  <c r="J8" i="3"/>
  <c r="J7" i="3" s="1"/>
  <c r="J5" i="3" s="1"/>
  <c r="J45" i="3" s="1"/>
  <c r="J44" i="3" s="1"/>
  <c r="I35" i="3"/>
  <c r="G35" i="3"/>
  <c r="F35" i="3"/>
  <c r="F8" i="3"/>
  <c r="F6" i="3" s="1"/>
  <c r="E35" i="3"/>
  <c r="E8" i="3"/>
  <c r="E6" i="3" s="1"/>
  <c r="I8" i="3"/>
  <c r="I7" i="3" s="1"/>
  <c r="I5" i="3" s="1"/>
  <c r="I45" i="3" s="1"/>
  <c r="I44" i="3" s="1"/>
  <c r="J6" i="3"/>
  <c r="D7" i="2"/>
  <c r="D45" i="2"/>
  <c r="D8" i="3"/>
  <c r="D6" i="3" s="1"/>
  <c r="I23" i="15"/>
  <c r="I24" i="15" s="1"/>
  <c r="P55" i="15"/>
  <c r="P56" i="15" s="1"/>
  <c r="Q7" i="15"/>
  <c r="Q49" i="15"/>
  <c r="Q55" i="15" s="1"/>
  <c r="Q56" i="15" s="1"/>
  <c r="I65" i="15"/>
  <c r="I66" i="15" s="1"/>
  <c r="O63" i="15"/>
  <c r="P63" i="15" s="1"/>
  <c r="Q63" i="15" s="1"/>
  <c r="K23" i="15"/>
  <c r="K24" i="15" s="1"/>
  <c r="O18" i="15"/>
  <c r="P18" i="15" s="1"/>
  <c r="Q18" i="15" s="1"/>
  <c r="I37" i="15"/>
  <c r="I38" i="15" s="1"/>
  <c r="P78" i="15"/>
  <c r="P79" i="15" s="1"/>
  <c r="Q73" i="15"/>
  <c r="Q78" i="15" s="1"/>
  <c r="Q79" i="15" s="1"/>
  <c r="O31" i="15"/>
  <c r="O55" i="15"/>
  <c r="O56" i="15" s="1"/>
  <c r="O65" i="15"/>
  <c r="O66" i="15" s="1"/>
  <c r="P62" i="15"/>
  <c r="O78" i="15"/>
  <c r="O79" i="15" s="1"/>
  <c r="G21" i="10"/>
  <c r="G7" i="3"/>
  <c r="G5" i="3" s="1"/>
  <c r="G45" i="3" s="1"/>
  <c r="G44" i="3" s="1"/>
  <c r="N25" i="14" l="1"/>
  <c r="O23" i="15"/>
  <c r="O24" i="15" s="1"/>
  <c r="D6" i="2"/>
  <c r="D5" i="2" s="1"/>
  <c r="D90" i="2" s="1"/>
  <c r="F6" i="2"/>
  <c r="F5" i="2" s="1"/>
  <c r="G6" i="2"/>
  <c r="G5" i="2" s="1"/>
  <c r="G90" i="2" s="1"/>
  <c r="I6" i="2"/>
  <c r="I5" i="2" s="1"/>
  <c r="I90" i="2" s="1"/>
  <c r="F90" i="2"/>
  <c r="F7" i="3"/>
  <c r="F5" i="3" s="1"/>
  <c r="F45" i="3" s="1"/>
  <c r="F44" i="3" s="1"/>
  <c r="E90" i="2"/>
  <c r="I6" i="3"/>
  <c r="E7" i="3"/>
  <c r="E5" i="3" s="1"/>
  <c r="E45" i="3" s="1"/>
  <c r="E44" i="3" s="1"/>
  <c r="D7" i="3"/>
  <c r="D5" i="3" s="1"/>
  <c r="D45" i="3" s="1"/>
  <c r="D44" i="3" s="1"/>
  <c r="P65" i="15"/>
  <c r="P66" i="15" s="1"/>
  <c r="Q62" i="15"/>
  <c r="Q65" i="15" s="1"/>
  <c r="Q66" i="15" s="1"/>
  <c r="Q23" i="15"/>
  <c r="Q24" i="15" s="1"/>
  <c r="P31" i="15"/>
  <c r="O37" i="15"/>
  <c r="O38" i="15" s="1"/>
  <c r="P23" i="15"/>
  <c r="P24" i="15" s="1"/>
  <c r="Q31" i="15" l="1"/>
  <c r="Q37" i="15" s="1"/>
  <c r="Q38" i="15" s="1"/>
  <c r="P37" i="15"/>
  <c r="P38" i="15" s="1"/>
</calcChain>
</file>

<file path=xl/sharedStrings.xml><?xml version="1.0" encoding="utf-8"?>
<sst xmlns="http://schemas.openxmlformats.org/spreadsheetml/2006/main" count="853" uniqueCount="459">
  <si>
    <t>Òºâ àéìãèéí Сүмбэр ñóì</t>
  </si>
  <si>
    <t xml:space="preserve"> </t>
  </si>
  <si>
    <t>Freebalance code</t>
  </si>
  <si>
    <t>үзүүлэлт</t>
  </si>
  <si>
    <t>2021 îí</t>
  </si>
  <si>
    <t>Òºñººëºë</t>
  </si>
  <si>
    <t>òºëºâ</t>
  </si>
  <si>
    <t>ÕÁÃ</t>
  </si>
  <si>
    <t>ñàíàë</t>
  </si>
  <si>
    <t>õÿíàñàí</t>
  </si>
  <si>
    <t>НИЙТ ЗАРЛАГЫН ДҮН</t>
  </si>
  <si>
    <t>ОН-ын гүйцэтгэх засаглалын удирлагын</t>
  </si>
  <si>
    <t>Үндсэн үйл ажиллагааны зардал</t>
  </si>
  <si>
    <t>цалин хөлс, нэмэгдэл урамшуулал</t>
  </si>
  <si>
    <t xml:space="preserve">Үндсэн цалин </t>
  </si>
  <si>
    <t>Нэмэгдэл</t>
  </si>
  <si>
    <t>ажил олгогчоос нийгмийн даатгалд төлөх шимтгэл</t>
  </si>
  <si>
    <t>Тэтгэврийн даатгал</t>
  </si>
  <si>
    <t>Байр ашиглалттай холбоотой тогтмол зардал</t>
  </si>
  <si>
    <t>Гэрэл цахилгаан</t>
  </si>
  <si>
    <t>Түлш халаалт</t>
  </si>
  <si>
    <t>Цэвэр бохир ус</t>
  </si>
  <si>
    <t xml:space="preserve">Хангамж, бараа материалын зардал </t>
  </si>
  <si>
    <t>Бичиг хэрэг</t>
  </si>
  <si>
    <t>Тээвэр шатахуун</t>
  </si>
  <si>
    <t>Шуудан холбоо</t>
  </si>
  <si>
    <t>ном хэвлэл</t>
  </si>
  <si>
    <t>Хог хаягдал зайлуулах, хортон мэрэгчдийн устгал, ариутгал</t>
  </si>
  <si>
    <t>Бага үнэтэй, түргэн элэгдэх, ахуйн эд зүйлс</t>
  </si>
  <si>
    <t>Нормативт зардал</t>
  </si>
  <si>
    <t>Нормын хувцас зөөлөн эдлэл</t>
  </si>
  <si>
    <t>Эд хогшил, урсгал засварын зардал</t>
  </si>
  <si>
    <t>Багаж, техник, хэрэгсэл</t>
  </si>
  <si>
    <t>Урсгал зардал</t>
  </si>
  <si>
    <t>Томилолт, зочны зардал</t>
  </si>
  <si>
    <t>Дотоод албан томилолт</t>
  </si>
  <si>
    <t>Бусдаар гүйцэтгүүлсэн ажил, үйлчилгээний төлбөр, хураамж</t>
  </si>
  <si>
    <t>Банк, санхүүгийн байгууллагын үйлчилгээний хураамж</t>
  </si>
  <si>
    <t>Аудит, зэрэглэл тогтоох үйлчилгээний  хөлс</t>
  </si>
  <si>
    <t>Тээврийн хэрэгслийн даатгал</t>
  </si>
  <si>
    <t>Тээврийн хэрэгслийн оношилгоо</t>
  </si>
  <si>
    <t>Тээврийн хэрэгслийн татвар</t>
  </si>
  <si>
    <t>Ажил олгогчоос олгох тэтгэмж</t>
  </si>
  <si>
    <t>Тэтгэмж урамшуулал</t>
  </si>
  <si>
    <t>Нэг удаагийн тэтгэмж урамшуулал</t>
  </si>
  <si>
    <t>Ажил олгогчоос олгох тэтгэмж, урамшуулал</t>
  </si>
  <si>
    <t>Тэтгэвэрт гарахад олгох тэтгэмж</t>
  </si>
  <si>
    <t>Гэрээгээр гүйцэтгүүлэх ажил үйлчилгээ</t>
  </si>
  <si>
    <t>Гэрээт ажлын цалин</t>
  </si>
  <si>
    <t>Мэдээлэл, сурталчилгааны зардал</t>
  </si>
  <si>
    <t>Бараа үйлчилгээний зардал</t>
  </si>
  <si>
    <t>Биеийн тамирын уралдаан тэмцээн</t>
  </si>
  <si>
    <t>Орон нутгийн нөөц хөрөнгө</t>
  </si>
  <si>
    <t>Баг хорооны засаг дарга</t>
  </si>
  <si>
    <t>Хүрээлэн буй орчны бодлого</t>
  </si>
  <si>
    <t>Байгаль орчныг хамгаалах нөхөн сэргээх</t>
  </si>
  <si>
    <t>Хур хог хаягдал, орчины бохирдолыг устгах, цэвэрлэх</t>
  </si>
  <si>
    <t>Баяр наадмын зардал</t>
  </si>
  <si>
    <t>Төсвөөс санхүүжих</t>
  </si>
  <si>
    <t>БАЙГУУЛЛАГЫН ТОО</t>
  </si>
  <si>
    <t>АЖИЛЛАГСАД БҮГД</t>
  </si>
  <si>
    <t>Удирдах ажилтан</t>
  </si>
  <si>
    <t>Гүйцэтгэх ажилтан</t>
  </si>
  <si>
    <t>Үйлчлэх ажилтан</t>
  </si>
  <si>
    <t>Òàìãûí ãàçðûí äàðãà</t>
  </si>
  <si>
    <t>Б.Дагважамц</t>
  </si>
  <si>
    <t>Õÿíàæ õ¿ëýýæ àâñàí.</t>
  </si>
  <si>
    <t xml:space="preserve">Санхүүгий албаны дарга                              </t>
  </si>
  <si>
    <t>Д.Мөнхжаргал</t>
  </si>
  <si>
    <t>Íÿãòëàí</t>
  </si>
  <si>
    <t>Х.Гэрэлмаа</t>
  </si>
  <si>
    <t xml:space="preserve">ÑÒÑÕ-èéí àõëàõ ìàðãýæèëòýí                          </t>
  </si>
  <si>
    <t>Áàòëàâ. ÑÒÑÕ-èéí äàðãà                                 Þ.Áÿìáàöîãò</t>
  </si>
  <si>
    <t>хүснэгт 10</t>
  </si>
  <si>
    <t>ÈÒÕ</t>
  </si>
  <si>
    <t>2021 он</t>
  </si>
  <si>
    <t>òºñººëºë</t>
  </si>
  <si>
    <t>УРСГАЛ ЗАРДЛЫН ДҮН</t>
  </si>
  <si>
    <t>ОН-ын өөрөө удирдах ёсны байгууллага</t>
  </si>
  <si>
    <t>үндсэн цалин</t>
  </si>
  <si>
    <t>нэмэгдэл</t>
  </si>
  <si>
    <t>Эд хогшил урсгал засварын зардал</t>
  </si>
  <si>
    <t>Урсгал засвар</t>
  </si>
  <si>
    <t xml:space="preserve">Бараа үйлчилгээний бусад зардал </t>
  </si>
  <si>
    <t>Хичээл, үйлдвэрлэлийн дадлага хийх</t>
  </si>
  <si>
    <t xml:space="preserve">Ажил олгогчоос олгох тэтгэмж, урамшуулал, дэмжлэг </t>
  </si>
  <si>
    <t>Мэдээлэл сурталчилгааны зардал</t>
  </si>
  <si>
    <t>Бусдаар гүйцэтгүүлсэн ажил , үйлчилгээний төлбөр, хураамж</t>
  </si>
  <si>
    <t>Бусад нийтлэг АҮТХураамж</t>
  </si>
  <si>
    <t>Багийн ИНХ-ын даргын урамшуулал</t>
  </si>
  <si>
    <t>Гэрээт цалин</t>
  </si>
  <si>
    <t>Гэмт хэргээс урьдчилан сэргийлэх</t>
  </si>
  <si>
    <t>Хөрөнгийн зардал</t>
  </si>
  <si>
    <t>ЗАРДЛЫГ САНХҮҮЖҮҮЛЭХ ЭХ ҮҮСВЭР</t>
  </si>
  <si>
    <t>ИТХ-ын нарийн бичиг</t>
  </si>
  <si>
    <t>Г.Амарбаясгалан</t>
  </si>
  <si>
    <t xml:space="preserve">ÑÒÑÕ-èéí àõëàõ ìàðãýæèëòýí                ×.Öýöýãñ¿ðýí                  </t>
  </si>
  <si>
    <t>ЦЭВЭР БОХИР УС</t>
  </si>
  <si>
    <t>№</t>
  </si>
  <si>
    <t>Нèйтийн цэâэр усны  шугамд холбогдсон эсэх</t>
  </si>
  <si>
    <t>усны хэрэглээний гүйцэтгэл</t>
  </si>
  <si>
    <t>1 куб усны үнэ</t>
  </si>
  <si>
    <t>хэрэглэх усны хэмжээ</t>
  </si>
  <si>
    <t>Цэвэр ус</t>
  </si>
  <si>
    <t>Бохир ус</t>
  </si>
  <si>
    <t>Төсөл боловсруулсан: ТГ-ын дарга</t>
  </si>
  <si>
    <t xml:space="preserve">                       Б.Дагважамц</t>
  </si>
  <si>
    <t>Нягтлан бодогч:</t>
  </si>
  <si>
    <t>Тээвэр шатахууны зардал</t>
  </si>
  <si>
    <t>байгууллага</t>
  </si>
  <si>
    <t>тээврийн хэрэгслийн марк</t>
  </si>
  <si>
    <t>жилийн явах км</t>
  </si>
  <si>
    <t>бензин</t>
  </si>
  <si>
    <t>Дизель түлш</t>
  </si>
  <si>
    <t>масло</t>
  </si>
  <si>
    <t>хэмжээ</t>
  </si>
  <si>
    <t>ЗДТГ</t>
  </si>
  <si>
    <t>УАЗ-4100 Land-80, Poton õîãíû ìàøèí,ìàðê 2</t>
  </si>
  <si>
    <t>Дүн</t>
  </si>
  <si>
    <t>ИТХ</t>
  </si>
  <si>
    <t>УАЗ-4100  Land-80</t>
  </si>
  <si>
    <t>Áаг</t>
  </si>
  <si>
    <t>мотоцикль машин</t>
  </si>
  <si>
    <t>бүгд</t>
  </si>
  <si>
    <t xml:space="preserve">                               Төсөл боловсруулсан: ТГ-ын дарга</t>
  </si>
  <si>
    <t>Сүмбэр</t>
  </si>
  <si>
    <t>МАЯГТ НМ-07. ТЭТГЭВЭРТ ГАРАХАД ОЛГОХ НЭГ УДААГИЙН ТЭТГЭМЖИЙН СУДАЛГАА</t>
  </si>
  <si>
    <t>2020.07.22</t>
  </si>
  <si>
    <t>Төрөл</t>
  </si>
  <si>
    <t>Өмнө үүссэн тэтгэмжийн өр</t>
  </si>
  <si>
    <t>Хүний тоо</t>
  </si>
  <si>
    <t>Мөнгөн дүн</t>
  </si>
  <si>
    <t>Боловсролын тухай хуульд заасан нөхцөлөөр тэтгэвэр тогтоолгох</t>
  </si>
  <si>
    <t>Монгол Улсын Засаг захиргаа түүний удирплагын тухай хуулийн 38 дугаар зүйлийн 38.2-д зааснаар</t>
  </si>
  <si>
    <t>Төрийн албаны  тухай хуульд заасан нөхцөлөөр тэтгэвэр тогтоолгох</t>
  </si>
  <si>
    <t>Хөдөлмөрийн тухай хуулийн 40.1.3 42.1 заалтыг үндэслэн тэтгэвэр тогтоолгох</t>
  </si>
  <si>
    <t>МАЯГТ НМ-07а. ТЭТГЭВЭРТ ГАРАХ АЛБАН ХААГЧИЙН МЭДЭЭЛЭЛ</t>
  </si>
  <si>
    <t>Овог нэр</t>
  </si>
  <si>
    <t>Албан тушаал</t>
  </si>
  <si>
    <t>Регистерийн дугаар</t>
  </si>
  <si>
    <t>Нийт ажилласан хугацаа</t>
  </si>
  <si>
    <t>албан тушаалын ангилал, зэрэглэл</t>
  </si>
  <si>
    <t>Нэг сарын үндсэн жилийн үндсэн цалин /сүүлийн 3 жилийн үндсэн цалингийн нэг сарын дундаж хэмжээ/</t>
  </si>
  <si>
    <t>Тэтгэмж олгох хугацаа /сараар/</t>
  </si>
  <si>
    <t>олгох тэтгэмжийн хэмжээ /мян. Төг/</t>
  </si>
  <si>
    <t>/ЗЗНДУТ хуулийн 38-ын 38.2-д заасны дагуу/</t>
  </si>
  <si>
    <t xml:space="preserve">                                                       Төсөл зохиосон: ТГ-ын дарга</t>
  </si>
  <si>
    <t>Б.Дагважмц</t>
  </si>
  <si>
    <t>хүснэгт 7</t>
  </si>
  <si>
    <t>3.3. Тэтгэвэр,тэтгэмж ба бусад шилжүүлгийн зардлын төсвийн төсөл,холбогдох тайлбар</t>
  </si>
  <si>
    <t xml:space="preserve">Тэтгэвэр тэтгэмж ба бусад шилжүүлгийн төрөл </t>
  </si>
  <si>
    <t>2023 оны таамаглал</t>
  </si>
  <si>
    <t>хүлээн авах аймаг,нийслэл байгууллага</t>
  </si>
  <si>
    <t>төсвийн хүрээ</t>
  </si>
  <si>
    <t>санал</t>
  </si>
  <si>
    <t>СЯ-наас хянасан</t>
  </si>
  <si>
    <t>УИХ-аас баталсан</t>
  </si>
  <si>
    <t>1 удаагийн тэтгэвэр тэтгэмж / ЗДТГ/</t>
  </si>
  <si>
    <t>тэтгэвэр тэтгэмж ба бусад шилжүүлгийн нийт зардал</t>
  </si>
  <si>
    <t xml:space="preserve">             Төсөл зохиосон: ТГ-ын дарга</t>
  </si>
  <si>
    <t>Зөөлөн эдлэл худалдан авах зардал</t>
  </si>
  <si>
    <t>2020.07.22.</t>
  </si>
  <si>
    <t>Материалын нэр</t>
  </si>
  <si>
    <t>хэмжих нэгж</t>
  </si>
  <si>
    <t>хэрэгцээ</t>
  </si>
  <si>
    <t>нэг бүрийн үнэ</t>
  </si>
  <si>
    <t>бүгд үнэ</t>
  </si>
  <si>
    <t>Барааны саван</t>
  </si>
  <si>
    <t>ширхэг</t>
  </si>
  <si>
    <t>Гар нүүрний саван</t>
  </si>
  <si>
    <t>Шал болон тоосны алчуур</t>
  </si>
  <si>
    <t>Резинэн бээлий</t>
  </si>
  <si>
    <t xml:space="preserve"> Ариутгалын бодис</t>
  </si>
  <si>
    <t>Угаалгын нунтаг</t>
  </si>
  <si>
    <t>дүн</t>
  </si>
  <si>
    <t>ÇÄÒÃàçàð Óðñãàë çàñâàð</t>
  </si>
  <si>
    <t>äóãóé</t>
  </si>
  <si>
    <t>аккумлятор</t>
  </si>
  <si>
    <t>áóñàä ñýëáýã</t>
  </si>
  <si>
    <t>Тамгын газрын дээвэр засвар</t>
  </si>
  <si>
    <t>ÁÇÄàðãà Óðñãàë çàñâàð</t>
  </si>
  <si>
    <t>Өрөөний засвар үйлчилгээний зардал</t>
  </si>
  <si>
    <t xml:space="preserve">                                            Нягтлан бодогч:</t>
  </si>
  <si>
    <t>Бичиг хэргийн зардал</t>
  </si>
  <si>
    <t>д/д</t>
  </si>
  <si>
    <t>Бичгийн материалын нэр</t>
  </si>
  <si>
    <t>нийт хэрэглээ</t>
  </si>
  <si>
    <t>бичгийн цаас</t>
  </si>
  <si>
    <t>боодол</t>
  </si>
  <si>
    <t>каноны хор</t>
  </si>
  <si>
    <t xml:space="preserve">ширхэг </t>
  </si>
  <si>
    <t>принтерийн хор</t>
  </si>
  <si>
    <t>хавтас</t>
  </si>
  <si>
    <t>Òºëººëºã÷äèéí äýâòýð</t>
  </si>
  <si>
    <t>НББ маягт</t>
  </si>
  <si>
    <t>баг</t>
  </si>
  <si>
    <t>цавуу, скоч</t>
  </si>
  <si>
    <t xml:space="preserve"> принтер хор</t>
  </si>
  <si>
    <t>бүгд зардал</t>
  </si>
  <si>
    <t>Төсөл боловсруулсан: ТГ-ын дарга                                      Б.Дагважамц</t>
  </si>
  <si>
    <t>Төлбөр хураамж, бусад зардал</t>
  </si>
  <si>
    <t>1301039605</t>
  </si>
  <si>
    <t xml:space="preserve">                         Тєрийн ємнєєс гїйцэтгїїлсэн ажил їйлчилгээ</t>
  </si>
  <si>
    <t>1301039606</t>
  </si>
  <si>
    <t xml:space="preserve">                         Ажил олгогчийн урамшуулал???</t>
  </si>
  <si>
    <t>үйл ажиллагааны зардал</t>
  </si>
  <si>
    <t>1301039607</t>
  </si>
  <si>
    <t xml:space="preserve">                         Мэдээллийн технологийн їйлчилгээний хєлс</t>
  </si>
  <si>
    <t>1301039619</t>
  </si>
  <si>
    <t xml:space="preserve">                         Аудит, баталгаажуулалт зэрэглэл тогтоох їйлчилгээний хєлс (гадаад)</t>
  </si>
  <si>
    <t>1301039620</t>
  </si>
  <si>
    <t xml:space="preserve">                         Банк, санхїїгийн байгууллагын їйлчилгээний хураамж</t>
  </si>
  <si>
    <t>1301039800</t>
  </si>
  <si>
    <t xml:space="preserve">                    Мэдээлэл, сурталчилгааны зардал</t>
  </si>
  <si>
    <t>төлбөр хураамж</t>
  </si>
  <si>
    <t>1301039801</t>
  </si>
  <si>
    <t xml:space="preserve">                         Товхимол, тараах материал</t>
  </si>
  <si>
    <t xml:space="preserve">  Тээврийн хэрэгслийн даатгал</t>
  </si>
  <si>
    <t>1301039900</t>
  </si>
  <si>
    <t xml:space="preserve">                    Газрын тєлбєр</t>
  </si>
  <si>
    <t xml:space="preserve"> Хог хаягдал устгах, ариутгал, цэвэрлэгээ</t>
  </si>
  <si>
    <t>13010399A1</t>
  </si>
  <si>
    <t xml:space="preserve">                         Хог хаягдал устгах, ариутгал, цэвэрлэгээ</t>
  </si>
  <si>
    <t>Àóäèòûí òºëáºð</t>
  </si>
  <si>
    <t xml:space="preserve">         Тээврийн хэрэгслийн оношилгоо</t>
  </si>
  <si>
    <t xml:space="preserve"> Банк, санхїїгийн байгууллагын їйлчилгээний хураамж</t>
  </si>
  <si>
    <t xml:space="preserve">                    Улсын мэдээллийн маягт бэлтгэх</t>
  </si>
  <si>
    <t xml:space="preserve">         Төсөл боловсруулсан: ТГ-ын дарга                                      Б.Дагважамц</t>
  </si>
  <si>
    <t>Орон нутгийн нөөц</t>
  </si>
  <si>
    <t>Тусламж</t>
  </si>
  <si>
    <t>Шагнал</t>
  </si>
  <si>
    <t>Улс, аймгийн тэмцээн</t>
  </si>
  <si>
    <t>Ахмадын хорооны äýìæëýã</t>
  </si>
  <si>
    <t>Õ¿íèé ýðõèéí ñàëáàð õîðîîíû çàðäàë</t>
  </si>
  <si>
    <t>Онцгой байдлын а/х</t>
  </si>
  <si>
    <t>ÇÄÒÃ</t>
  </si>
  <si>
    <t>тусламж</t>
  </si>
  <si>
    <t>ТАХ-д үзүүлэх хөн/үйл</t>
  </si>
  <si>
    <t xml:space="preserve">                     Төсөл боловсруулсан: ТГ-ын дарга</t>
  </si>
  <si>
    <t xml:space="preserve">              Нягтлан бодогч:                                     Д.Өлзийбат</t>
  </si>
  <si>
    <t xml:space="preserve">                                           Халаалт, цахилгааны зардал</t>
  </si>
  <si>
    <t>ЗДТГазар</t>
  </si>
  <si>
    <t xml:space="preserve"> бүгд</t>
  </si>
  <si>
    <t>жилд хэрэглэх цахилгаан /КВТ/ ЗДТГ</t>
  </si>
  <si>
    <t>жилд хэрэглэх цахилгаан /КВТ/ Цагдаагийн кабон</t>
  </si>
  <si>
    <t>Худгийн цахилгаан</t>
  </si>
  <si>
    <t>жилд хэрэглэх цахилгаан /КВТ/ Гэрэлтүүлэг</t>
  </si>
  <si>
    <t>Нийт хэрэглэх цахилгаан</t>
  </si>
  <si>
    <t>Нэг КВТ цахилгааны үнэ</t>
  </si>
  <si>
    <t>цахилгааны нийт зардал</t>
  </si>
  <si>
    <t>Халаах эзлэхүүн м2/</t>
  </si>
  <si>
    <t>Нэг мт2-н халаах үнэ</t>
  </si>
  <si>
    <t>Халаалтын зардал</t>
  </si>
  <si>
    <t>Халаалт авах сар</t>
  </si>
  <si>
    <t>Халаалтын нийт зардал</t>
  </si>
  <si>
    <t xml:space="preserve">                         Нягтлан бодогч:                             Д.Өлзийбат</t>
  </si>
  <si>
    <t>Шуудан холбооны зардал</t>
  </si>
  <si>
    <t>хураамж</t>
  </si>
  <si>
    <t>аймгийн яриа</t>
  </si>
  <si>
    <t>Аймаг орон нутагт</t>
  </si>
  <si>
    <t>биет шуудан</t>
  </si>
  <si>
    <t xml:space="preserve"> бүгд / мян.төг/</t>
  </si>
  <si>
    <t>телефон утасны тоо</t>
  </si>
  <si>
    <t>жилийн хураамж</t>
  </si>
  <si>
    <t>сарын яриа /мин/</t>
  </si>
  <si>
    <t>жилиéн төлбөр</t>
  </si>
  <si>
    <t>алба</t>
  </si>
  <si>
    <t>мэдээ</t>
  </si>
  <si>
    <t>мин</t>
  </si>
  <si>
    <t>үнэ</t>
  </si>
  <si>
    <t>дарга</t>
  </si>
  <si>
    <t>Èíòåðíåòèéí òºëáºð</t>
  </si>
  <si>
    <t>Засаг дарга</t>
  </si>
  <si>
    <t>ЗД-ын орлогч</t>
  </si>
  <si>
    <t>ЗДТГ-ын дарга</t>
  </si>
  <si>
    <t>мэргэжилтнүүд</t>
  </si>
  <si>
    <t>ня-бо</t>
  </si>
  <si>
    <t>татварын байцаагч</t>
  </si>
  <si>
    <t>БАГ</t>
  </si>
  <si>
    <t>Интернет төлбөр</t>
  </si>
  <si>
    <t>Албан томилолтын зардал</t>
  </si>
  <si>
    <t>Ñóìàíä</t>
  </si>
  <si>
    <t>явах хүний тоо</t>
  </si>
  <si>
    <t>явах хоног</t>
  </si>
  <si>
    <t>хэдэн удаа</t>
  </si>
  <si>
    <t>томилолт</t>
  </si>
  <si>
    <t xml:space="preserve">байр </t>
  </si>
  <si>
    <t>унаа</t>
  </si>
  <si>
    <t>íèéò</t>
  </si>
  <si>
    <t>НБД</t>
  </si>
  <si>
    <t>ХЭЗ ажилтан</t>
  </si>
  <si>
    <t>НБ-ын ажилтан</t>
  </si>
  <si>
    <t>Санхүү албаны дарга</t>
  </si>
  <si>
    <t>БОХ-ын байцаагч</t>
  </si>
  <si>
    <t>МАА-н мэргэжилтэн</t>
  </si>
  <si>
    <t>БХ-ийн ажилтан</t>
  </si>
  <si>
    <t>жолооч</t>
  </si>
  <si>
    <t>ÎÍÈÌÀæèëòàí</t>
  </si>
  <si>
    <t>ÒÑÒºëººëºã÷</t>
  </si>
  <si>
    <t>Багийн ЗД нар</t>
  </si>
  <si>
    <t xml:space="preserve">                                           Б.Дагважамц</t>
  </si>
  <si>
    <t>ОН-ын гүйцэтгэх засаглал Үндсэн үйл ажиллагааны Цалин ЗДТГ</t>
  </si>
  <si>
    <t>Үндсэн цалин</t>
  </si>
  <si>
    <t>Нэр</t>
  </si>
  <si>
    <t xml:space="preserve">албан тушаалын ангилал, зэрэглэл </t>
  </si>
  <si>
    <t>Нийт ажилласан жил</t>
  </si>
  <si>
    <t>Үүнээс төрд ажилласан жил</t>
  </si>
  <si>
    <t>Сарын үндсэн цалин</t>
  </si>
  <si>
    <t>зэрэг дэвийн нэмэгдэл</t>
  </si>
  <si>
    <t>ТАХХ-ны нэмэгдэл</t>
  </si>
  <si>
    <t>онцгой нэмэгдэл</t>
  </si>
  <si>
    <t>ур чадварын нэмэгдэл</t>
  </si>
  <si>
    <t>мэргэжлийн зэргийн нэмэгдэл</t>
  </si>
  <si>
    <t xml:space="preserve">цолны нэмэгдэл </t>
  </si>
  <si>
    <t>бусад нэмэгдэл</t>
  </si>
  <si>
    <t>нэмэгдлийн дүн</t>
  </si>
  <si>
    <t>сарын цалингийн дүн</t>
  </si>
  <si>
    <t>жилийн цалингийн дүн</t>
  </si>
  <si>
    <t>Сумын Засаг дарга</t>
  </si>
  <si>
    <t>А.Баасанхүү</t>
  </si>
  <si>
    <t>УТӨҮА-2</t>
  </si>
  <si>
    <t>ЗДОрлогч</t>
  </si>
  <si>
    <t>Б.Батзориг</t>
  </si>
  <si>
    <t>УТӨҮА-1</t>
  </si>
  <si>
    <t>ЗДТГДарга</t>
  </si>
  <si>
    <t>ТЗ.9-4</t>
  </si>
  <si>
    <t>САДарга</t>
  </si>
  <si>
    <t>ТСТөлөөлөгч</t>
  </si>
  <si>
    <t>Д.Энхтуяа</t>
  </si>
  <si>
    <t>ТҮ-8-1</t>
  </si>
  <si>
    <t>НБАжилтан</t>
  </si>
  <si>
    <t>А.Цэцэгмаа</t>
  </si>
  <si>
    <t>ТЗ-3-5</t>
  </si>
  <si>
    <t>БОУБайцаагч</t>
  </si>
  <si>
    <t>Ц.Очирхуяг</t>
  </si>
  <si>
    <t>ХЭАжилтан</t>
  </si>
  <si>
    <t>Ж.Нямлхагва</t>
  </si>
  <si>
    <t>Г/Т мэргэжилтэн</t>
  </si>
  <si>
    <t>Б.Цогзолмаа</t>
  </si>
  <si>
    <t>ТЗ.3-3</t>
  </si>
  <si>
    <t>ХАА-н тасгийн дарга</t>
  </si>
  <si>
    <t>ЖДҮЭ ажилтан</t>
  </si>
  <si>
    <t>Б.Эрдэнэчимэг</t>
  </si>
  <si>
    <t>Нягтлан бодогч</t>
  </si>
  <si>
    <t>ТҮ.8-1</t>
  </si>
  <si>
    <t>Нярав</t>
  </si>
  <si>
    <t>Ө.Эрдэнэочир</t>
  </si>
  <si>
    <t>ОНИМАжилтан</t>
  </si>
  <si>
    <t>Б.Бямбацогт</t>
  </si>
  <si>
    <t>БХААжилтан</t>
  </si>
  <si>
    <t>Б.Хашбаяр</t>
  </si>
  <si>
    <t>ТҮ.5-3</t>
  </si>
  <si>
    <t>Нийт дүн</t>
  </si>
  <si>
    <t>А.О-с НДШ</t>
  </si>
  <si>
    <t>ОН-ын гүйцэтгэх засаглал Гэрээгээр гүйцэтгүүлэх ажил үйлчилгээ ЗДТГ</t>
  </si>
  <si>
    <t>Үйлчлэгч</t>
  </si>
  <si>
    <t>С.Долгормаа</t>
  </si>
  <si>
    <t>ТҮ.1-5</t>
  </si>
  <si>
    <t>Жижүүр</t>
  </si>
  <si>
    <t>Г.Баатаржав</t>
  </si>
  <si>
    <t>ТҮ.1-3</t>
  </si>
  <si>
    <t>Жолооч</t>
  </si>
  <si>
    <t>ТҮ-1-5</t>
  </si>
  <si>
    <t>Төрийн нийтлэг бусад үйлчилгээний Цалин ЗДТГ</t>
  </si>
  <si>
    <t>Багийн засаг дарга</t>
  </si>
  <si>
    <t>Ч.Цэдэнбал</t>
  </si>
  <si>
    <t>УТӨҮА-</t>
  </si>
  <si>
    <t>Б.Дашдорж</t>
  </si>
  <si>
    <t>ОН-ын өөрөө удирдах ёсны байгууллага Үндсэн үйл ажиллагааны Цалин ИТХ</t>
  </si>
  <si>
    <t>ИТХурлын дарга</t>
  </si>
  <si>
    <t>Д.Батбилэг</t>
  </si>
  <si>
    <t>ОН-ын өөрөө удирдах ёсны БИНХ-ын даргын  Урамшуулал ИТХ</t>
  </si>
  <si>
    <t>БИНХДарга</t>
  </si>
  <si>
    <t>Г.Лхагвадорж</t>
  </si>
  <si>
    <t>УТ</t>
  </si>
  <si>
    <t>Х.Золзаяа</t>
  </si>
  <si>
    <t xml:space="preserve">Сүмбэр  сумын ЗДТГ    </t>
  </si>
  <si>
    <t xml:space="preserve">Албан тушаал </t>
  </si>
  <si>
    <t xml:space="preserve">Зэрэглэл </t>
  </si>
  <si>
    <t xml:space="preserve">Шатлал </t>
  </si>
  <si>
    <t xml:space="preserve">Хүний тоо </t>
  </si>
  <si>
    <t xml:space="preserve">Нэмэгдэл цалин </t>
  </si>
  <si>
    <t xml:space="preserve">Сарын дүн </t>
  </si>
  <si>
    <t xml:space="preserve">Жилийн дүн </t>
  </si>
  <si>
    <t>УТӨҮА</t>
  </si>
  <si>
    <t>ТЗ-3</t>
  </si>
  <si>
    <t>ТҮ-8</t>
  </si>
  <si>
    <t xml:space="preserve">Нийт дүн </t>
  </si>
  <si>
    <t xml:space="preserve">Гэрээт ажилчид </t>
  </si>
  <si>
    <t>ИТХурал</t>
  </si>
  <si>
    <t>ИТХурлын Дарга</t>
  </si>
  <si>
    <t>ИТХурлын НБДарга</t>
  </si>
  <si>
    <t>ЗДТГазрын дарга:                                              /Б.Дагважамц/</t>
  </si>
  <si>
    <t xml:space="preserve"> 2022 оны Òºñâèéí òºñºë</t>
  </si>
  <si>
    <t>ÒÃàçàð</t>
  </si>
  <si>
    <t>2022 îíû îðîí íóòãèéí òºñâèéí çàðëàãûí õÿíàëòûí õóóäàñ</t>
  </si>
  <si>
    <t>2020 он</t>
  </si>
  <si>
    <t>2022 îí</t>
  </si>
  <si>
    <t>2022 он</t>
  </si>
  <si>
    <t>2021.07.22</t>
  </si>
  <si>
    <t>2021 ХБГ</t>
  </si>
  <si>
    <t xml:space="preserve">   Ө.Эрдэнэочир</t>
  </si>
  <si>
    <t>2020 оны гүйцэтгэл</t>
  </si>
  <si>
    <t>2021 оны ХБГ</t>
  </si>
  <si>
    <t>2022 оны тооцоо</t>
  </si>
  <si>
    <t>2020 оны төсөв</t>
  </si>
  <si>
    <t>2022 оны төсөв</t>
  </si>
  <si>
    <t>2024 оны таамаглал</t>
  </si>
  <si>
    <t xml:space="preserve"> Нягтлан бодогч                                         Ө.Эрдэнэочир</t>
  </si>
  <si>
    <t xml:space="preserve">                    Нягтлан бодогч:                                                    Ө.Эрдэнэочир</t>
  </si>
  <si>
    <t xml:space="preserve">                             Нягтлан бодогч:                                                  Ө.Эрдэнэочир</t>
  </si>
  <si>
    <t>Төв аймгийн Сүмбэр сумын 2022 оны орон тоо, цалингийн сангийн төсөөлөл</t>
  </si>
  <si>
    <t xml:space="preserve">                  Нягтлан бодогч:                                                              Ө.Эрдэнэочир</t>
  </si>
  <si>
    <t>Амарзаяа</t>
  </si>
  <si>
    <t>Ч.Отгонбаатар</t>
  </si>
  <si>
    <t>В.Энхбаяр</t>
  </si>
  <si>
    <t>Б.Мөнхчулуун</t>
  </si>
  <si>
    <t>ТЗ-3-3</t>
  </si>
  <si>
    <t>ТЗ.3.3</t>
  </si>
  <si>
    <t>ТҮ.8-5</t>
  </si>
  <si>
    <t>ТҮ.4-1</t>
  </si>
  <si>
    <t>ТҮ.5-5</t>
  </si>
  <si>
    <t>ТЗ.5-5</t>
  </si>
  <si>
    <t xml:space="preserve">                  Нягтлан бодогч:                                                                    Ө.Эрдэнэочир</t>
  </si>
  <si>
    <t>нш66122262</t>
  </si>
  <si>
    <t>З.Оюунтунгалаг</t>
  </si>
  <si>
    <t>Сонгуулийн үр дүнгээр ажлаас чөлөөлөгдсөн албан хаагчид олгох нэг удаагийн тэтгэмж</t>
  </si>
  <si>
    <t>Шатахуун</t>
  </si>
  <si>
    <t xml:space="preserve">                          ИТХ-ын төлөөлөгчдийн үйл ажиллагааны зардал</t>
  </si>
  <si>
    <t>литер</t>
  </si>
  <si>
    <t>Зардлын төрөл</t>
  </si>
  <si>
    <t>Төлөөлөгчдын тоо</t>
  </si>
  <si>
    <t>нэг хүнд ноогдох</t>
  </si>
  <si>
    <t>нийт хэмжээ</t>
  </si>
  <si>
    <t>нийт үнэ</t>
  </si>
  <si>
    <t>Тайлбар</t>
  </si>
  <si>
    <t xml:space="preserve">100л </t>
  </si>
  <si>
    <t>Бичиг хэрэг А4 цаас</t>
  </si>
  <si>
    <t>Боодол</t>
  </si>
  <si>
    <t>Нэгж</t>
  </si>
  <si>
    <t xml:space="preserve">Үр дүн үйл ажиллагааны урамшуулал </t>
  </si>
  <si>
    <t>Төгрөг</t>
  </si>
  <si>
    <t xml:space="preserve">Иргэд сонгогчидтой уулзах, санал бодол солилцох, өргөдөл глмдлыг шийдвэрлэх </t>
  </si>
  <si>
    <t>Судалгаа мэдээлэл болон гарын авлага, тараах материал</t>
  </si>
  <si>
    <t>Гэр интернетийн 2 удаагийн сунгалт</t>
  </si>
  <si>
    <t>Төлөөлөгчдөд улиралд 1 удаа 250,000₮ урамшуулал олгох</t>
  </si>
  <si>
    <t xml:space="preserve"> бусад зардал /</t>
  </si>
  <si>
    <t xml:space="preserve"> À-80-1750</t>
  </si>
  <si>
    <t>À-92-1760</t>
  </si>
  <si>
    <t>ÄÒ¿ëø-2450</t>
  </si>
  <si>
    <t>үнэ 12000</t>
  </si>
  <si>
    <t>ТЗ.9</t>
  </si>
  <si>
    <t>ТЗ.5</t>
  </si>
  <si>
    <t>ТЗ.3</t>
  </si>
  <si>
    <t>ТҮ.8</t>
  </si>
  <si>
    <t>ТҮ.4</t>
  </si>
  <si>
    <t>ТҮ.5</t>
  </si>
  <si>
    <t>ТҮ.1</t>
  </si>
  <si>
    <t>Нягтлан бодогч:                                                  /Ө.Эрдэнэ-Очир/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</si>
</sst>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_₮_-;\-* #,##0.00_₮_-;_-* &quot;-&quot;??_₮_-;_-@_-"/>
    <numFmt numFmtId="166" formatCode="_-* #,##0_₮_-;\-* #,##0_₮_-;_-* &quot;-&quot;??_₮_-;_-@_-"/>
    <numFmt numFmtId="167" formatCode="#,##0.0"/>
    <numFmt numFmtId="168" formatCode="_-* #,##0.0_₮_-;\-* #,##0.0_₮_-;_-* &quot;-&quot;??_₮_-;_-@_-"/>
    <numFmt numFmtId="169" formatCode="_(* #,##0_);_(* \(#,##0\);_(* &quot;-&quot;??_);_(@_)"/>
    <numFmt numFmtId="170" formatCode="_-* #,##0_₮_-;\-* #,##0_₮_-;_-* &quot;-&quot;_₮_-;_-@_-"/>
    <numFmt numFmtId="171" formatCode="_-* #,##0_-;\-* #,##0_-;_-* &quot;-&quot;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48"/>
      <name val="Times New Roman"/>
      <family val="1"/>
    </font>
    <font>
      <b/>
      <sz val="26"/>
      <name val="Times New Roman"/>
      <family val="1"/>
    </font>
    <font>
      <sz val="10"/>
      <name val="Arial Mon"/>
      <family val="2"/>
    </font>
    <font>
      <sz val="10"/>
      <color indexed="8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b/>
      <sz val="8"/>
      <name val="Arial Mon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b/>
      <sz val="10"/>
      <name val="Arial Mon"/>
      <family val="2"/>
    </font>
    <font>
      <sz val="11"/>
      <color theme="1"/>
      <name val="Arial"/>
      <family val="2"/>
    </font>
    <font>
      <b/>
      <sz val="12"/>
      <name val="Arial Mon"/>
      <family val="2"/>
    </font>
    <font>
      <b/>
      <sz val="12"/>
      <name val="Arial"/>
      <family val="2"/>
    </font>
    <font>
      <sz val="12"/>
      <name val="Times New Roman Mon"/>
      <family val="1"/>
    </font>
    <font>
      <b/>
      <sz val="14"/>
      <name val="Times New Roman Mon"/>
      <family val="1"/>
    </font>
    <font>
      <sz val="12"/>
      <name val="Arial Mon"/>
      <family val="2"/>
    </font>
    <font>
      <sz val="12"/>
      <name val="Arial Mon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2"/>
      <color theme="1"/>
      <name val="Arial Mon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0" fillId="0" borderId="0"/>
    <xf numFmtId="165" fontId="10" fillId="0" borderId="0" applyFont="0" applyFill="0" applyBorder="0" applyAlignment="0" applyProtection="0"/>
  </cellStyleXfs>
  <cellXfs count="4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 applyAlignment="1">
      <alignment horizontal="center" vertical="justify"/>
    </xf>
    <xf numFmtId="0" fontId="8" fillId="0" borderId="9" xfId="0" applyFont="1" applyBorder="1"/>
    <xf numFmtId="0" fontId="9" fillId="0" borderId="9" xfId="0" applyFont="1" applyBorder="1" applyAlignment="1">
      <alignment horizontal="justify" vertical="top"/>
    </xf>
    <xf numFmtId="3" fontId="8" fillId="0" borderId="9" xfId="0" applyNumberFormat="1" applyFont="1" applyBorder="1" applyAlignment="1">
      <alignment horizontal="center" vertical="top"/>
    </xf>
    <xf numFmtId="0" fontId="8" fillId="2" borderId="9" xfId="0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10" fillId="3" borderId="9" xfId="0" applyFont="1" applyFill="1" applyBorder="1" applyAlignment="1">
      <alignment wrapText="1"/>
    </xf>
    <xf numFmtId="3" fontId="5" fillId="0" borderId="9" xfId="0" applyNumberFormat="1" applyFont="1" applyBorder="1" applyAlignment="1">
      <alignment horizontal="center" vertical="top"/>
    </xf>
    <xf numFmtId="3" fontId="5" fillId="3" borderId="9" xfId="0" applyNumberFormat="1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wrapText="1"/>
    </xf>
    <xf numFmtId="0" fontId="12" fillId="0" borderId="9" xfId="0" applyFont="1" applyBorder="1" applyAlignment="1">
      <alignment horizontal="justify" vertical="top"/>
    </xf>
    <xf numFmtId="3" fontId="0" fillId="3" borderId="9" xfId="0" applyNumberFormat="1" applyFont="1" applyFill="1" applyBorder="1" applyAlignment="1">
      <alignment horizontal="center" vertical="top"/>
    </xf>
    <xf numFmtId="0" fontId="12" fillId="0" borderId="9" xfId="0" applyFont="1" applyBorder="1"/>
    <xf numFmtId="3" fontId="5" fillId="3" borderId="9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wrapText="1"/>
    </xf>
    <xf numFmtId="3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9" fillId="0" borderId="9" xfId="0" applyFont="1" applyBorder="1"/>
    <xf numFmtId="3" fontId="8" fillId="0" borderId="9" xfId="0" applyNumberFormat="1" applyFont="1" applyBorder="1" applyAlignment="1">
      <alignment horizontal="center"/>
    </xf>
    <xf numFmtId="0" fontId="11" fillId="3" borderId="9" xfId="0" applyFont="1" applyFill="1" applyBorder="1" applyAlignment="1">
      <alignment wrapText="1"/>
    </xf>
    <xf numFmtId="0" fontId="0" fillId="2" borderId="9" xfId="0" applyFill="1" applyBorder="1" applyAlignment="1">
      <alignment vertical="top"/>
    </xf>
    <xf numFmtId="0" fontId="11" fillId="3" borderId="9" xfId="0" applyFont="1" applyFill="1" applyBorder="1" applyAlignment="1">
      <alignment horizontal="left" wrapText="1"/>
    </xf>
    <xf numFmtId="3" fontId="8" fillId="3" borderId="9" xfId="0" applyNumberFormat="1" applyFont="1" applyFill="1" applyBorder="1" applyAlignment="1">
      <alignment horizontal="center"/>
    </xf>
    <xf numFmtId="3" fontId="8" fillId="3" borderId="9" xfId="0" applyNumberFormat="1" applyFont="1" applyFill="1" applyBorder="1" applyAlignment="1">
      <alignment horizontal="center" vertical="top"/>
    </xf>
    <xf numFmtId="0" fontId="5" fillId="0" borderId="9" xfId="0" applyFont="1" applyBorder="1"/>
    <xf numFmtId="0" fontId="7" fillId="0" borderId="9" xfId="0" applyFont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wrapText="1"/>
    </xf>
    <xf numFmtId="0" fontId="7" fillId="0" borderId="9" xfId="0" applyFont="1" applyBorder="1"/>
    <xf numFmtId="3" fontId="13" fillId="0" borderId="9" xfId="0" applyNumberFormat="1" applyFont="1" applyBorder="1" applyAlignment="1">
      <alignment horizontal="center"/>
    </xf>
    <xf numFmtId="0" fontId="5" fillId="0" borderId="9" xfId="0" applyFont="1" applyFill="1" applyBorder="1"/>
    <xf numFmtId="0" fontId="5" fillId="0" borderId="9" xfId="0" applyFont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0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top"/>
    </xf>
    <xf numFmtId="0" fontId="11" fillId="0" borderId="9" xfId="0" applyFont="1" applyFill="1" applyBorder="1" applyAlignment="1">
      <alignment wrapText="1"/>
    </xf>
    <xf numFmtId="0" fontId="0" fillId="0" borderId="0" xfId="0" applyFont="1"/>
    <xf numFmtId="0" fontId="10" fillId="3" borderId="0" xfId="0" applyFont="1" applyFill="1"/>
    <xf numFmtId="0" fontId="16" fillId="0" borderId="0" xfId="0" applyFont="1"/>
    <xf numFmtId="0" fontId="10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/>
    <xf numFmtId="14" fontId="17" fillId="0" borderId="0" xfId="0" applyNumberFormat="1" applyFont="1"/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/>
    <xf numFmtId="164" fontId="17" fillId="0" borderId="9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6" fontId="17" fillId="0" borderId="9" xfId="1" applyNumberFormat="1" applyFont="1" applyBorder="1" applyAlignment="1">
      <alignment horizontal="center" vertical="center"/>
    </xf>
    <xf numFmtId="164" fontId="17" fillId="0" borderId="18" xfId="0" applyNumberFormat="1" applyFont="1" applyBorder="1" applyAlignment="1">
      <alignment vertical="center"/>
    </xf>
    <xf numFmtId="166" fontId="17" fillId="0" borderId="9" xfId="1" applyNumberFormat="1" applyFont="1" applyBorder="1"/>
    <xf numFmtId="164" fontId="17" fillId="0" borderId="9" xfId="0" applyNumberFormat="1" applyFont="1" applyBorder="1" applyAlignment="1">
      <alignment vertical="center"/>
    </xf>
    <xf numFmtId="0" fontId="15" fillId="0" borderId="0" xfId="0" applyFont="1" applyAlignment="1"/>
    <xf numFmtId="0" fontId="18" fillId="0" borderId="0" xfId="0" applyFont="1"/>
    <xf numFmtId="0" fontId="19" fillId="0" borderId="0" xfId="0" applyFont="1"/>
    <xf numFmtId="14" fontId="19" fillId="0" borderId="0" xfId="0" applyNumberFormat="1" applyFont="1"/>
    <xf numFmtId="0" fontId="19" fillId="0" borderId="9" xfId="0" applyFont="1" applyBorder="1"/>
    <xf numFmtId="0" fontId="15" fillId="0" borderId="9" xfId="0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9" fillId="5" borderId="0" xfId="0" applyFont="1" applyFill="1"/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vertical="center"/>
    </xf>
    <xf numFmtId="166" fontId="7" fillId="0" borderId="11" xfId="1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66" fontId="7" fillId="0" borderId="18" xfId="1" applyNumberFormat="1" applyFont="1" applyBorder="1" applyAlignment="1">
      <alignment vertical="center"/>
    </xf>
    <xf numFmtId="166" fontId="7" fillId="0" borderId="19" xfId="1" applyNumberFormat="1" applyFont="1" applyBorder="1" applyAlignment="1">
      <alignment vertical="center"/>
    </xf>
    <xf numFmtId="0" fontId="15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166" fontId="8" fillId="0" borderId="21" xfId="1" applyNumberFormat="1" applyFont="1" applyBorder="1" applyAlignment="1">
      <alignment horizontal="center"/>
    </xf>
    <xf numFmtId="0" fontId="19" fillId="0" borderId="18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166" fontId="7" fillId="0" borderId="15" xfId="1" applyNumberFormat="1" applyFont="1" applyBorder="1"/>
    <xf numFmtId="0" fontId="7" fillId="0" borderId="15" xfId="0" applyFont="1" applyBorder="1"/>
    <xf numFmtId="166" fontId="8" fillId="0" borderId="15" xfId="1" applyNumberFormat="1" applyFont="1" applyBorder="1"/>
    <xf numFmtId="0" fontId="7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6" fontId="8" fillId="0" borderId="9" xfId="1" applyNumberFormat="1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6" fontId="8" fillId="0" borderId="18" xfId="1" applyNumberFormat="1" applyFont="1" applyBorder="1"/>
    <xf numFmtId="0" fontId="8" fillId="0" borderId="18" xfId="0" applyFont="1" applyBorder="1"/>
    <xf numFmtId="166" fontId="7" fillId="0" borderId="22" xfId="1" applyNumberFormat="1" applyFont="1" applyBorder="1"/>
    <xf numFmtId="0" fontId="15" fillId="0" borderId="24" xfId="0" applyFont="1" applyBorder="1" applyAlignment="1">
      <alignment horizontal="center"/>
    </xf>
    <xf numFmtId="0" fontId="7" fillId="0" borderId="24" xfId="0" applyFont="1" applyBorder="1"/>
    <xf numFmtId="166" fontId="8" fillId="0" borderId="22" xfId="1" applyNumberFormat="1" applyFont="1" applyBorder="1"/>
    <xf numFmtId="0" fontId="7" fillId="0" borderId="21" xfId="0" applyFont="1" applyBorder="1"/>
    <xf numFmtId="166" fontId="8" fillId="0" borderId="26" xfId="1" applyNumberFormat="1" applyFont="1" applyBorder="1"/>
    <xf numFmtId="0" fontId="15" fillId="0" borderId="0" xfId="0" applyFont="1" applyBorder="1"/>
    <xf numFmtId="14" fontId="0" fillId="0" borderId="0" xfId="0" applyNumberFormat="1" applyFont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0" xfId="0" applyFont="1" applyAlignment="1">
      <alignment horizontal="justify" vertical="top"/>
    </xf>
    <xf numFmtId="0" fontId="5" fillId="0" borderId="9" xfId="0" applyFont="1" applyBorder="1" applyAlignment="1">
      <alignment horizontal="justify" vertical="top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justify" vertical="top"/>
    </xf>
    <xf numFmtId="0" fontId="7" fillId="0" borderId="9" xfId="0" applyFont="1" applyBorder="1" applyAlignment="1">
      <alignment horizontal="justify" vertical="top"/>
    </xf>
    <xf numFmtId="0" fontId="7" fillId="0" borderId="9" xfId="0" applyFont="1" applyBorder="1" applyAlignment="1">
      <alignment vertical="top" wrapText="1"/>
    </xf>
    <xf numFmtId="3" fontId="5" fillId="0" borderId="9" xfId="0" applyNumberFormat="1" applyFont="1" applyBorder="1" applyAlignment="1">
      <alignment horizontal="justify" vertical="top"/>
    </xf>
    <xf numFmtId="0" fontId="8" fillId="0" borderId="0" xfId="0" applyFont="1"/>
    <xf numFmtId="0" fontId="5" fillId="0" borderId="11" xfId="0" applyFont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justify" vertical="top"/>
    </xf>
    <xf numFmtId="166" fontId="0" fillId="0" borderId="9" xfId="1" applyNumberFormat="1" applyFont="1" applyBorder="1" applyAlignment="1">
      <alignment horizontal="justify" vertical="top"/>
    </xf>
    <xf numFmtId="0" fontId="8" fillId="0" borderId="9" xfId="0" applyFont="1" applyBorder="1" applyAlignment="1">
      <alignment horizontal="justify" vertic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5" fillId="0" borderId="25" xfId="0" applyFont="1" applyBorder="1" applyAlignment="1">
      <alignment horizontal="center"/>
    </xf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wrapText="1"/>
    </xf>
    <xf numFmtId="0" fontId="15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justify" vertical="center"/>
    </xf>
    <xf numFmtId="0" fontId="15" fillId="0" borderId="21" xfId="0" applyFont="1" applyBorder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24" xfId="0" applyFont="1" applyBorder="1"/>
    <xf numFmtId="0" fontId="19" fillId="0" borderId="2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166" fontId="19" fillId="0" borderId="0" xfId="1" applyNumberFormat="1" applyFont="1"/>
    <xf numFmtId="0" fontId="22" fillId="0" borderId="0" xfId="3" applyFont="1" applyBorder="1"/>
    <xf numFmtId="166" fontId="19" fillId="0" borderId="0" xfId="1" applyNumberFormat="1" applyFont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6" fontId="19" fillId="0" borderId="33" xfId="1" applyNumberFormat="1" applyFont="1" applyBorder="1" applyAlignment="1">
      <alignment horizontal="center" vertical="center"/>
    </xf>
    <xf numFmtId="166" fontId="19" fillId="0" borderId="34" xfId="1" applyNumberFormat="1" applyFont="1" applyBorder="1" applyAlignment="1">
      <alignment horizontal="center"/>
    </xf>
    <xf numFmtId="0" fontId="19" fillId="0" borderId="0" xfId="0" applyFont="1" applyBorder="1"/>
    <xf numFmtId="0" fontId="22" fillId="0" borderId="9" xfId="3" applyFont="1" applyBorder="1" applyAlignment="1">
      <alignment horizontal="left"/>
    </xf>
    <xf numFmtId="0" fontId="22" fillId="0" borderId="9" xfId="3" applyFont="1" applyBorder="1"/>
    <xf numFmtId="166" fontId="19" fillId="0" borderId="9" xfId="1" applyNumberFormat="1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6" fontId="19" fillId="0" borderId="11" xfId="1" applyNumberFormat="1" applyFont="1" applyBorder="1" applyAlignment="1">
      <alignment horizontal="center"/>
    </xf>
    <xf numFmtId="166" fontId="15" fillId="0" borderId="26" xfId="1" applyNumberFormat="1" applyFont="1" applyBorder="1" applyAlignment="1">
      <alignment horizontal="center"/>
    </xf>
    <xf numFmtId="0" fontId="15" fillId="0" borderId="9" xfId="0" applyFont="1" applyBorder="1"/>
    <xf numFmtId="166" fontId="15" fillId="0" borderId="28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9" fillId="0" borderId="0" xfId="1" applyNumberFormat="1" applyFont="1" applyBorder="1"/>
    <xf numFmtId="166" fontId="15" fillId="0" borderId="0" xfId="1" applyNumberFormat="1" applyFont="1"/>
    <xf numFmtId="0" fontId="19" fillId="0" borderId="9" xfId="0" applyFont="1" applyBorder="1" applyAlignment="1">
      <alignment wrapText="1"/>
    </xf>
    <xf numFmtId="168" fontId="15" fillId="0" borderId="9" xfId="1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/>
    </xf>
    <xf numFmtId="0" fontId="19" fillId="0" borderId="37" xfId="0" applyFont="1" applyBorder="1"/>
    <xf numFmtId="1" fontId="15" fillId="0" borderId="9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" fontId="15" fillId="0" borderId="26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/>
    </xf>
    <xf numFmtId="164" fontId="19" fillId="0" borderId="9" xfId="0" applyNumberFormat="1" applyFont="1" applyBorder="1"/>
    <xf numFmtId="164" fontId="15" fillId="0" borderId="9" xfId="0" applyNumberFormat="1" applyFont="1" applyBorder="1"/>
    <xf numFmtId="1" fontId="19" fillId="0" borderId="9" xfId="0" applyNumberFormat="1" applyFont="1" applyBorder="1"/>
    <xf numFmtId="164" fontId="15" fillId="0" borderId="26" xfId="0" applyNumberFormat="1" applyFont="1" applyBorder="1"/>
    <xf numFmtId="0" fontId="23" fillId="0" borderId="0" xfId="0" applyFont="1"/>
    <xf numFmtId="0" fontId="25" fillId="0" borderId="39" xfId="0" applyFont="1" applyBorder="1" applyAlignment="1"/>
    <xf numFmtId="0" fontId="24" fillId="0" borderId="39" xfId="0" applyFont="1" applyBorder="1" applyAlignment="1"/>
    <xf numFmtId="0" fontId="23" fillId="0" borderId="9" xfId="0" applyFont="1" applyBorder="1"/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textRotation="90" wrapText="1"/>
    </xf>
    <xf numFmtId="0" fontId="27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/>
    <xf numFmtId="0" fontId="25" fillId="0" borderId="9" xfId="0" applyFont="1" applyBorder="1"/>
    <xf numFmtId="3" fontId="23" fillId="4" borderId="9" xfId="0" applyNumberFormat="1" applyFont="1" applyFill="1" applyBorder="1"/>
    <xf numFmtId="0" fontId="25" fillId="6" borderId="13" xfId="0" applyFont="1" applyFill="1" applyBorder="1" applyAlignment="1">
      <alignment horizontal="center"/>
    </xf>
    <xf numFmtId="3" fontId="25" fillId="6" borderId="9" xfId="0" applyNumberFormat="1" applyFont="1" applyFill="1" applyBorder="1"/>
    <xf numFmtId="0" fontId="23" fillId="0" borderId="0" xfId="0" applyFont="1" applyBorder="1"/>
    <xf numFmtId="3" fontId="23" fillId="0" borderId="0" xfId="0" applyNumberFormat="1" applyFont="1"/>
    <xf numFmtId="0" fontId="23" fillId="0" borderId="9" xfId="0" applyFont="1" applyBorder="1" applyAlignment="1">
      <alignment wrapText="1"/>
    </xf>
    <xf numFmtId="0" fontId="25" fillId="0" borderId="9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9" fillId="6" borderId="9" xfId="0" applyFont="1" applyFill="1" applyBorder="1"/>
    <xf numFmtId="3" fontId="29" fillId="6" borderId="9" xfId="0" applyNumberFormat="1" applyFont="1" applyFill="1" applyBorder="1"/>
    <xf numFmtId="0" fontId="28" fillId="6" borderId="0" xfId="0" applyFont="1" applyFill="1" applyBorder="1" applyAlignment="1">
      <alignment horizontal="center"/>
    </xf>
    <xf numFmtId="0" fontId="29" fillId="6" borderId="0" xfId="0" applyFont="1" applyFill="1" applyBorder="1"/>
    <xf numFmtId="3" fontId="29" fillId="6" borderId="0" xfId="0" applyNumberFormat="1" applyFont="1" applyFill="1" applyBorder="1"/>
    <xf numFmtId="0" fontId="30" fillId="0" borderId="0" xfId="0" applyFont="1"/>
    <xf numFmtId="0" fontId="31" fillId="0" borderId="0" xfId="0" applyFont="1"/>
    <xf numFmtId="0" fontId="28" fillId="6" borderId="9" xfId="0" applyFont="1" applyFill="1" applyBorder="1"/>
    <xf numFmtId="3" fontId="28" fillId="6" borderId="9" xfId="0" applyNumberFormat="1" applyFont="1" applyFill="1" applyBorder="1"/>
    <xf numFmtId="0" fontId="23" fillId="0" borderId="0" xfId="0" applyFont="1" applyAlignment="1"/>
    <xf numFmtId="0" fontId="23" fillId="0" borderId="9" xfId="0" applyFont="1" applyBorder="1" applyAlignment="1">
      <alignment horizontal="center"/>
    </xf>
    <xf numFmtId="3" fontId="30" fillId="0" borderId="0" xfId="0" applyNumberFormat="1" applyFont="1"/>
    <xf numFmtId="0" fontId="10" fillId="0" borderId="0" xfId="4" applyFont="1" applyFill="1"/>
    <xf numFmtId="0" fontId="33" fillId="0" borderId="0" xfId="0" applyFont="1" applyFill="1"/>
    <xf numFmtId="0" fontId="10" fillId="0" borderId="0" xfId="0" applyFont="1" applyFill="1"/>
    <xf numFmtId="0" fontId="10" fillId="0" borderId="9" xfId="4" applyFont="1" applyFill="1" applyBorder="1" applyAlignment="1">
      <alignment horizontal="center" vertical="center"/>
    </xf>
    <xf numFmtId="166" fontId="10" fillId="0" borderId="9" xfId="5" applyNumberFormat="1" applyFont="1" applyFill="1" applyBorder="1" applyAlignment="1">
      <alignment horizontal="center" vertical="center"/>
    </xf>
    <xf numFmtId="169" fontId="10" fillId="0" borderId="9" xfId="5" applyNumberFormat="1" applyFont="1" applyFill="1" applyBorder="1" applyAlignment="1">
      <alignment horizontal="center" vertical="center"/>
    </xf>
    <xf numFmtId="41" fontId="34" fillId="0" borderId="9" xfId="2" applyFont="1" applyFill="1" applyBorder="1" applyAlignment="1">
      <alignment wrapText="1"/>
    </xf>
    <xf numFmtId="0" fontId="10" fillId="0" borderId="11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166" fontId="11" fillId="0" borderId="9" xfId="5" applyNumberFormat="1" applyFont="1" applyFill="1" applyBorder="1" applyAlignment="1">
      <alignment horizontal="center" vertical="center"/>
    </xf>
    <xf numFmtId="41" fontId="35" fillId="0" borderId="9" xfId="2" applyFont="1" applyFill="1" applyBorder="1"/>
    <xf numFmtId="0" fontId="36" fillId="0" borderId="0" xfId="0" applyFont="1" applyFill="1"/>
    <xf numFmtId="171" fontId="11" fillId="0" borderId="9" xfId="0" applyNumberFormat="1" applyFont="1" applyFill="1" applyBorder="1" applyAlignment="1">
      <alignment horizontal="center" vertical="center"/>
    </xf>
    <xf numFmtId="171" fontId="11" fillId="0" borderId="9" xfId="0" applyNumberFormat="1" applyFont="1" applyFill="1" applyBorder="1"/>
    <xf numFmtId="0" fontId="10" fillId="0" borderId="9" xfId="4" applyFont="1" applyFill="1" applyBorder="1" applyAlignment="1">
      <alignment horizontal="center"/>
    </xf>
    <xf numFmtId="166" fontId="10" fillId="0" borderId="9" xfId="5" applyNumberFormat="1" applyFont="1" applyFill="1" applyBorder="1" applyAlignment="1" applyProtection="1">
      <alignment vertical="center" wrapText="1"/>
    </xf>
    <xf numFmtId="166" fontId="10" fillId="0" borderId="9" xfId="5" applyNumberFormat="1" applyFont="1" applyFill="1" applyBorder="1" applyAlignment="1"/>
    <xf numFmtId="169" fontId="10" fillId="0" borderId="9" xfId="5" applyNumberFormat="1" applyFont="1" applyFill="1" applyBorder="1" applyAlignment="1"/>
    <xf numFmtId="41" fontId="10" fillId="0" borderId="9" xfId="2" applyFont="1" applyFill="1" applyBorder="1" applyAlignment="1"/>
    <xf numFmtId="0" fontId="11" fillId="0" borderId="9" xfId="4" applyFont="1" applyFill="1" applyBorder="1" applyAlignment="1">
      <alignment horizontal="center"/>
    </xf>
    <xf numFmtId="166" fontId="11" fillId="0" borderId="9" xfId="5" applyNumberFormat="1" applyFont="1" applyFill="1" applyBorder="1" applyAlignment="1"/>
    <xf numFmtId="41" fontId="11" fillId="0" borderId="9" xfId="2" applyFont="1" applyFill="1" applyBorder="1" applyAlignment="1"/>
    <xf numFmtId="0" fontId="37" fillId="0" borderId="0" xfId="0" applyFont="1" applyFill="1"/>
    <xf numFmtId="0" fontId="38" fillId="0" borderId="9" xfId="4" applyFont="1" applyFill="1" applyBorder="1" applyAlignment="1">
      <alignment horizontal="center"/>
    </xf>
    <xf numFmtId="0" fontId="38" fillId="0" borderId="9" xfId="4" applyFont="1" applyFill="1" applyBorder="1" applyAlignment="1">
      <alignment horizontal="left"/>
    </xf>
    <xf numFmtId="0" fontId="39" fillId="0" borderId="9" xfId="0" applyFont="1" applyFill="1" applyBorder="1"/>
    <xf numFmtId="0" fontId="36" fillId="0" borderId="9" xfId="0" applyFont="1" applyFill="1" applyBorder="1"/>
    <xf numFmtId="0" fontId="33" fillId="0" borderId="9" xfId="0" applyFont="1" applyFill="1" applyBorder="1"/>
    <xf numFmtId="166" fontId="11" fillId="0" borderId="9" xfId="0" applyNumberFormat="1" applyFont="1" applyFill="1" applyBorder="1"/>
    <xf numFmtId="0" fontId="11" fillId="0" borderId="9" xfId="0" applyFont="1" applyFill="1" applyBorder="1"/>
    <xf numFmtId="170" fontId="11" fillId="0" borderId="9" xfId="0" applyNumberFormat="1" applyFont="1" applyFill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3" fillId="4" borderId="9" xfId="0" applyFont="1" applyFill="1" applyBorder="1"/>
    <xf numFmtId="0" fontId="19" fillId="0" borderId="9" xfId="0" applyFont="1" applyBorder="1" applyAlignment="1">
      <alignment horizontal="center" vertical="center"/>
    </xf>
    <xf numFmtId="3" fontId="5" fillId="3" borderId="36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>
      <alignment horizontal="center"/>
    </xf>
    <xf numFmtId="0" fontId="0" fillId="0" borderId="40" xfId="0" applyBorder="1"/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69" fontId="19" fillId="0" borderId="9" xfId="1" applyNumberFormat="1" applyFont="1" applyBorder="1" applyAlignment="1">
      <alignment horizontal="center" vertical="center"/>
    </xf>
    <xf numFmtId="169" fontId="19" fillId="0" borderId="9" xfId="1" applyNumberFormat="1" applyFont="1" applyBorder="1" applyAlignment="1">
      <alignment horizontal="center" vertical="center" wrapText="1"/>
    </xf>
    <xf numFmtId="169" fontId="19" fillId="0" borderId="12" xfId="1" applyNumberFormat="1" applyFont="1" applyBorder="1" applyAlignment="1">
      <alignment horizontal="center" vertical="center"/>
    </xf>
    <xf numFmtId="169" fontId="19" fillId="0" borderId="11" xfId="1" applyNumberFormat="1" applyFont="1" applyBorder="1" applyAlignment="1">
      <alignment horizontal="center" vertical="center" wrapText="1"/>
    </xf>
    <xf numFmtId="169" fontId="19" fillId="0" borderId="11" xfId="1" applyNumberFormat="1" applyFont="1" applyBorder="1" applyAlignment="1">
      <alignment horizontal="center" vertical="center"/>
    </xf>
    <xf numFmtId="169" fontId="15" fillId="0" borderId="21" xfId="1" applyNumberFormat="1" applyFont="1" applyBorder="1" applyAlignment="1">
      <alignment horizontal="center"/>
    </xf>
    <xf numFmtId="169" fontId="19" fillId="0" borderId="21" xfId="1" applyNumberFormat="1" applyFont="1" applyBorder="1"/>
    <xf numFmtId="169" fontId="15" fillId="0" borderId="38" xfId="1" applyNumberFormat="1" applyFont="1" applyBorder="1" applyAlignment="1">
      <alignment horizontal="center"/>
    </xf>
    <xf numFmtId="0" fontId="40" fillId="0" borderId="9" xfId="0" applyFont="1" applyBorder="1" applyAlignment="1">
      <alignment horizontal="center" vertical="center" wrapText="1"/>
    </xf>
    <xf numFmtId="0" fontId="40" fillId="0" borderId="9" xfId="0" applyFont="1" applyBorder="1"/>
    <xf numFmtId="0" fontId="5" fillId="0" borderId="9" xfId="0" applyFont="1" applyBorder="1" applyAlignment="1">
      <alignment horizontal="center" vertical="center" wrapText="1"/>
    </xf>
    <xf numFmtId="0" fontId="16" fillId="0" borderId="13" xfId="4" applyFont="1" applyFill="1" applyBorder="1" applyAlignment="1">
      <alignment horizontal="center"/>
    </xf>
    <xf numFmtId="171" fontId="10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" fillId="0" borderId="9" xfId="0" applyFont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9" xfId="0" applyFont="1" applyBorder="1" applyAlignment="1">
      <alignment horizontal="justify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justify" vertical="center"/>
    </xf>
    <xf numFmtId="0" fontId="19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12" xfId="0" applyFont="1" applyBorder="1" applyAlignment="1">
      <alignment horizontal="justify" vertical="center"/>
    </xf>
    <xf numFmtId="0" fontId="19" fillId="0" borderId="23" xfId="0" applyFont="1" applyBorder="1" applyAlignment="1">
      <alignment horizontal="justify" vertical="center"/>
    </xf>
    <xf numFmtId="0" fontId="15" fillId="0" borderId="2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9" fillId="0" borderId="11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6" fontId="7" fillId="0" borderId="11" xfId="1" applyNumberFormat="1" applyFont="1" applyBorder="1" applyAlignment="1">
      <alignment horizontal="center" vertical="center"/>
    </xf>
    <xf numFmtId="166" fontId="7" fillId="0" borderId="18" xfId="1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top"/>
    </xf>
    <xf numFmtId="3" fontId="5" fillId="0" borderId="13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19" fillId="0" borderId="2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66" fontId="19" fillId="0" borderId="22" xfId="1" applyNumberFormat="1" applyFont="1" applyBorder="1" applyAlignment="1">
      <alignment horizontal="center" vertical="center"/>
    </xf>
    <xf numFmtId="166" fontId="19" fillId="0" borderId="32" xfId="1" applyNumberFormat="1" applyFont="1" applyBorder="1" applyAlignment="1">
      <alignment horizontal="center" vertical="center"/>
    </xf>
    <xf numFmtId="166" fontId="19" fillId="0" borderId="33" xfId="1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166" fontId="19" fillId="0" borderId="11" xfId="1" applyNumberFormat="1" applyFont="1" applyBorder="1" applyAlignment="1">
      <alignment vertical="center"/>
    </xf>
    <xf numFmtId="166" fontId="19" fillId="0" borderId="15" xfId="1" applyNumberFormat="1" applyFont="1" applyBorder="1" applyAlignment="1">
      <alignment vertical="center"/>
    </xf>
    <xf numFmtId="166" fontId="19" fillId="0" borderId="11" xfId="1" applyNumberFormat="1" applyFont="1" applyBorder="1" applyAlignment="1">
      <alignment horizontal="center" vertical="center"/>
    </xf>
    <xf numFmtId="166" fontId="19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justify" vertical="center"/>
    </xf>
    <xf numFmtId="0" fontId="19" fillId="0" borderId="13" xfId="0" applyFont="1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19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9" fillId="0" borderId="9" xfId="0" applyFont="1" applyBorder="1" applyAlignment="1">
      <alignment horizontal="justify" vertical="top"/>
    </xf>
    <xf numFmtId="0" fontId="15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5" fillId="6" borderId="17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11" fillId="0" borderId="11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40" xfId="4" applyFont="1" applyFill="1" applyBorder="1" applyAlignment="1">
      <alignment horizontal="center" vertical="center" wrapText="1"/>
    </xf>
    <xf numFmtId="0" fontId="11" fillId="0" borderId="39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6" fillId="0" borderId="17" xfId="4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 wrapText="1"/>
    </xf>
    <xf numFmtId="171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1" fontId="10" fillId="0" borderId="1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6" fillId="0" borderId="12" xfId="4" applyFont="1" applyFill="1" applyBorder="1" applyAlignment="1">
      <alignment horizontal="center"/>
    </xf>
    <xf numFmtId="171" fontId="10" fillId="0" borderId="18" xfId="0" applyNumberFormat="1" applyFont="1" applyFill="1" applyBorder="1" applyAlignment="1">
      <alignment horizontal="center" vertical="center"/>
    </xf>
    <xf numFmtId="171" fontId="10" fillId="0" borderId="15" xfId="0" applyNumberFormat="1" applyFont="1" applyFill="1" applyBorder="1" applyAlignment="1">
      <alignment horizontal="center" vertical="center"/>
    </xf>
    <xf numFmtId="0" fontId="16" fillId="0" borderId="13" xfId="4" applyFont="1" applyFill="1" applyBorder="1" applyAlignment="1">
      <alignment horizontal="center"/>
    </xf>
    <xf numFmtId="169" fontId="15" fillId="0" borderId="25" xfId="1" applyNumberFormat="1" applyFont="1" applyBorder="1" applyAlignment="1">
      <alignment horizontal="center"/>
    </xf>
    <xf numFmtId="169" fontId="15" fillId="0" borderId="41" xfId="1" applyNumberFormat="1" applyFont="1" applyBorder="1" applyAlignment="1">
      <alignment horizontal="center"/>
    </xf>
    <xf numFmtId="169" fontId="15" fillId="0" borderId="21" xfId="1" applyNumberFormat="1" applyFont="1" applyBorder="1" applyAlignment="1">
      <alignment horizontal="center"/>
    </xf>
    <xf numFmtId="169" fontId="19" fillId="0" borderId="12" xfId="1" applyNumberFormat="1" applyFont="1" applyBorder="1" applyAlignment="1">
      <alignment horizontal="center" vertical="center"/>
    </xf>
    <xf numFmtId="169" fontId="19" fillId="0" borderId="17" xfId="1" applyNumberFormat="1" applyFont="1" applyBorder="1" applyAlignment="1">
      <alignment horizontal="center" vertical="center"/>
    </xf>
    <xf numFmtId="169" fontId="19" fillId="0" borderId="13" xfId="1" applyNumberFormat="1" applyFont="1" applyBorder="1" applyAlignment="1">
      <alignment horizontal="center" vertical="center"/>
    </xf>
    <xf numFmtId="166" fontId="0" fillId="0" borderId="0" xfId="0" applyNumberFormat="1"/>
    <xf numFmtId="3" fontId="23" fillId="0" borderId="9" xfId="0" applyNumberFormat="1" applyFont="1" applyBorder="1" applyAlignment="1">
      <alignment horizontal="center" vertical="center"/>
    </xf>
    <xf numFmtId="3" fontId="41" fillId="0" borderId="0" xfId="0" applyNumberFormat="1" applyFont="1"/>
    <xf numFmtId="171" fontId="10" fillId="0" borderId="9" xfId="0" applyNumberFormat="1" applyFont="1" applyFill="1" applyBorder="1" applyAlignment="1">
      <alignment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3" fontId="29" fillId="0" borderId="9" xfId="0" applyNumberFormat="1" applyFont="1" applyBorder="1"/>
    <xf numFmtId="0" fontId="41" fillId="0" borderId="0" xfId="0" applyFont="1"/>
    <xf numFmtId="0" fontId="16" fillId="6" borderId="40" xfId="4" applyFont="1" applyFill="1" applyBorder="1" applyAlignment="1">
      <alignment horizontal="center"/>
    </xf>
    <xf numFmtId="0" fontId="16" fillId="6" borderId="17" xfId="4" applyFont="1" applyFill="1" applyBorder="1" applyAlignment="1">
      <alignment horizontal="center"/>
    </xf>
    <xf numFmtId="0" fontId="16" fillId="6" borderId="12" xfId="4" applyFont="1" applyFill="1" applyBorder="1" applyAlignment="1">
      <alignment horizontal="center" vertical="center"/>
    </xf>
    <xf numFmtId="0" fontId="16" fillId="6" borderId="17" xfId="4" applyFont="1" applyFill="1" applyBorder="1" applyAlignment="1">
      <alignment horizontal="center" vertical="center"/>
    </xf>
    <xf numFmtId="0" fontId="16" fillId="6" borderId="13" xfId="4" applyFont="1" applyFill="1" applyBorder="1" applyAlignment="1">
      <alignment horizontal="center" vertical="center"/>
    </xf>
    <xf numFmtId="0" fontId="32" fillId="6" borderId="0" xfId="4" applyFont="1" applyFill="1" applyAlignment="1">
      <alignment horizontal="center" vertical="center"/>
    </xf>
    <xf numFmtId="0" fontId="32" fillId="6" borderId="39" xfId="4" applyFont="1" applyFill="1" applyBorder="1" applyAlignment="1">
      <alignment horizontal="center" vertical="center"/>
    </xf>
    <xf numFmtId="0" fontId="16" fillId="6" borderId="0" xfId="4" applyFont="1" applyFill="1" applyBorder="1" applyAlignment="1">
      <alignment horizontal="center"/>
    </xf>
    <xf numFmtId="0" fontId="33" fillId="6" borderId="0" xfId="0" applyFont="1" applyFill="1"/>
    <xf numFmtId="171" fontId="10" fillId="6" borderId="0" xfId="0" applyNumberFormat="1" applyFont="1" applyFill="1" applyBorder="1" applyAlignment="1">
      <alignment horizontal="center" vertical="center"/>
    </xf>
    <xf numFmtId="0" fontId="10" fillId="6" borderId="0" xfId="0" applyFont="1" applyFill="1"/>
    <xf numFmtId="0" fontId="10" fillId="6" borderId="0" xfId="4" applyFont="1" applyFill="1"/>
  </cellXfs>
  <cellStyles count="6">
    <cellStyle name="Comma" xfId="1" builtinId="3"/>
    <cellStyle name="Comma [0]" xfId="2" builtinId="6"/>
    <cellStyle name="Comma 2" xfId="5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31" sqref="E31:I32"/>
    </sheetView>
  </sheetViews>
  <sheetFormatPr defaultRowHeight="15" x14ac:dyDescent="0.25"/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5.5" x14ac:dyDescent="0.35">
      <c r="A2" s="4"/>
      <c r="B2" s="5"/>
      <c r="C2" s="284" t="s">
        <v>0</v>
      </c>
      <c r="D2" s="284"/>
      <c r="E2" s="284"/>
      <c r="F2" s="284"/>
      <c r="G2" s="284"/>
      <c r="H2" s="284"/>
      <c r="I2" s="284"/>
      <c r="J2" s="284"/>
      <c r="K2" s="284"/>
      <c r="L2" s="5"/>
      <c r="M2" s="6"/>
    </row>
    <row r="3" spans="1:13" ht="25.5" x14ac:dyDescent="0.35">
      <c r="A3" s="4"/>
      <c r="B3" s="5"/>
      <c r="C3" s="7"/>
      <c r="D3" s="7"/>
      <c r="E3" s="7"/>
      <c r="F3" s="7"/>
      <c r="G3" s="7"/>
      <c r="H3" s="7"/>
      <c r="I3" s="7"/>
      <c r="J3" s="7"/>
      <c r="K3" s="7"/>
      <c r="L3" s="5"/>
      <c r="M3" s="6"/>
    </row>
    <row r="4" spans="1:13" ht="25.5" x14ac:dyDescent="0.35">
      <c r="A4" s="4"/>
      <c r="B4" s="5"/>
      <c r="C4" s="7"/>
      <c r="D4" s="7"/>
      <c r="E4" s="7"/>
      <c r="F4" s="7"/>
      <c r="G4" s="7"/>
      <c r="H4" s="7"/>
      <c r="I4" s="7"/>
      <c r="J4" s="7"/>
      <c r="K4" s="7"/>
      <c r="L4" s="5"/>
      <c r="M4" s="6"/>
    </row>
    <row r="5" spans="1:13" ht="25.5" x14ac:dyDescent="0.35">
      <c r="A5" s="4"/>
      <c r="B5" s="5"/>
      <c r="C5" s="7"/>
      <c r="D5" s="7"/>
      <c r="E5" s="7"/>
      <c r="F5" s="7"/>
      <c r="G5" s="7"/>
      <c r="H5" s="7"/>
      <c r="I5" s="7"/>
      <c r="J5" s="7"/>
      <c r="K5" s="7"/>
      <c r="L5" s="5"/>
      <c r="M5" s="6"/>
    </row>
    <row r="6" spans="1:13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x14ac:dyDescent="0.25">
      <c r="A9" s="4"/>
      <c r="B9" s="5"/>
      <c r="C9" s="285" t="s">
        <v>393</v>
      </c>
      <c r="D9" s="285"/>
      <c r="E9" s="285"/>
      <c r="F9" s="285"/>
      <c r="G9" s="285"/>
      <c r="H9" s="285"/>
      <c r="I9" s="285"/>
      <c r="J9" s="285"/>
      <c r="K9" s="285"/>
      <c r="L9" s="5"/>
      <c r="M9" s="6"/>
    </row>
    <row r="10" spans="1:13" x14ac:dyDescent="0.25">
      <c r="A10" s="4"/>
      <c r="B10" s="5"/>
      <c r="C10" s="285"/>
      <c r="D10" s="285"/>
      <c r="E10" s="285"/>
      <c r="F10" s="285"/>
      <c r="G10" s="285"/>
      <c r="H10" s="285"/>
      <c r="I10" s="285"/>
      <c r="J10" s="285"/>
      <c r="K10" s="285"/>
      <c r="L10" s="5"/>
      <c r="M10" s="6"/>
    </row>
    <row r="11" spans="1:13" x14ac:dyDescent="0.25">
      <c r="A11" s="4"/>
      <c r="B11" s="5"/>
      <c r="C11" s="285"/>
      <c r="D11" s="285"/>
      <c r="E11" s="285"/>
      <c r="F11" s="285"/>
      <c r="G11" s="285"/>
      <c r="H11" s="285"/>
      <c r="I11" s="285"/>
      <c r="J11" s="285"/>
      <c r="K11" s="285"/>
      <c r="L11" s="5"/>
      <c r="M11" s="6"/>
    </row>
    <row r="12" spans="1:13" x14ac:dyDescent="0.25">
      <c r="A12" s="4"/>
      <c r="B12" s="5"/>
      <c r="C12" s="285"/>
      <c r="D12" s="285"/>
      <c r="E12" s="285"/>
      <c r="F12" s="285"/>
      <c r="G12" s="285"/>
      <c r="H12" s="285"/>
      <c r="I12" s="285"/>
      <c r="J12" s="285"/>
      <c r="K12" s="285"/>
      <c r="L12" s="5"/>
      <c r="M12" s="6"/>
    </row>
    <row r="13" spans="1:13" x14ac:dyDescent="0.25">
      <c r="A13" s="4"/>
      <c r="B13" s="5"/>
      <c r="C13" s="285"/>
      <c r="D13" s="285"/>
      <c r="E13" s="285"/>
      <c r="F13" s="285"/>
      <c r="G13" s="285"/>
      <c r="H13" s="285"/>
      <c r="I13" s="285"/>
      <c r="J13" s="285"/>
      <c r="K13" s="285"/>
      <c r="L13" s="5"/>
      <c r="M13" s="6"/>
    </row>
    <row r="14" spans="1:13" x14ac:dyDescent="0.25">
      <c r="A14" s="4"/>
      <c r="B14" s="5"/>
      <c r="C14" s="285"/>
      <c r="D14" s="285"/>
      <c r="E14" s="285"/>
      <c r="F14" s="285"/>
      <c r="G14" s="285"/>
      <c r="H14" s="285"/>
      <c r="I14" s="285"/>
      <c r="J14" s="285"/>
      <c r="K14" s="285"/>
      <c r="L14" s="5"/>
      <c r="M14" s="6"/>
    </row>
    <row r="15" spans="1:13" x14ac:dyDescent="0.25">
      <c r="A15" s="4"/>
      <c r="B15" s="5"/>
      <c r="C15" s="285"/>
      <c r="D15" s="285"/>
      <c r="E15" s="285"/>
      <c r="F15" s="285"/>
      <c r="G15" s="285"/>
      <c r="H15" s="285"/>
      <c r="I15" s="285"/>
      <c r="J15" s="285"/>
      <c r="K15" s="285"/>
      <c r="L15" s="5"/>
      <c r="M15" s="6"/>
    </row>
    <row r="16" spans="1:13" x14ac:dyDescent="0.25">
      <c r="A16" s="4"/>
      <c r="B16" s="5"/>
      <c r="C16" s="285"/>
      <c r="D16" s="285"/>
      <c r="E16" s="285"/>
      <c r="F16" s="285"/>
      <c r="G16" s="285"/>
      <c r="H16" s="285"/>
      <c r="I16" s="285"/>
      <c r="J16" s="285"/>
      <c r="K16" s="285"/>
      <c r="L16" s="5"/>
      <c r="M16" s="6"/>
    </row>
    <row r="17" spans="1:13" x14ac:dyDescent="0.25">
      <c r="A17" s="4"/>
      <c r="B17" s="5"/>
      <c r="C17" s="285"/>
      <c r="D17" s="285"/>
      <c r="E17" s="285"/>
      <c r="F17" s="285"/>
      <c r="G17" s="285"/>
      <c r="H17" s="285"/>
      <c r="I17" s="285"/>
      <c r="J17" s="285"/>
      <c r="K17" s="285"/>
      <c r="L17" s="5"/>
      <c r="M17" s="6"/>
    </row>
    <row r="18" spans="1:13" x14ac:dyDescent="0.25">
      <c r="A18" s="4"/>
      <c r="B18" s="5"/>
      <c r="C18" s="285"/>
      <c r="D18" s="285"/>
      <c r="E18" s="285"/>
      <c r="F18" s="285"/>
      <c r="G18" s="285"/>
      <c r="H18" s="285"/>
      <c r="I18" s="285"/>
      <c r="J18" s="285"/>
      <c r="K18" s="285"/>
      <c r="L18" s="5"/>
      <c r="M18" s="6"/>
    </row>
    <row r="19" spans="1:13" x14ac:dyDescent="0.25">
      <c r="A19" s="4"/>
      <c r="B19" s="5"/>
      <c r="C19" s="285"/>
      <c r="D19" s="285"/>
      <c r="E19" s="285"/>
      <c r="F19" s="285"/>
      <c r="G19" s="285"/>
      <c r="H19" s="285"/>
      <c r="I19" s="285"/>
      <c r="J19" s="285"/>
      <c r="K19" s="285"/>
      <c r="L19" s="5"/>
      <c r="M19" s="6"/>
    </row>
    <row r="20" spans="1:13" x14ac:dyDescent="0.25">
      <c r="A20" s="4"/>
      <c r="B20" s="5"/>
      <c r="C20" s="285"/>
      <c r="D20" s="285"/>
      <c r="E20" s="285"/>
      <c r="F20" s="285"/>
      <c r="G20" s="285"/>
      <c r="H20" s="285"/>
      <c r="I20" s="285"/>
      <c r="J20" s="285"/>
      <c r="K20" s="285"/>
      <c r="L20" s="5"/>
      <c r="M20" s="6"/>
    </row>
    <row r="21" spans="1:13" x14ac:dyDescent="0.25">
      <c r="A21" s="4"/>
      <c r="B21" s="5"/>
      <c r="C21" s="285"/>
      <c r="D21" s="285"/>
      <c r="E21" s="285"/>
      <c r="F21" s="285"/>
      <c r="G21" s="285"/>
      <c r="H21" s="285"/>
      <c r="I21" s="285"/>
      <c r="J21" s="285"/>
      <c r="K21" s="285"/>
      <c r="L21" s="5"/>
      <c r="M21" s="6"/>
    </row>
    <row r="22" spans="1:13" x14ac:dyDescent="0.25">
      <c r="A22" s="4"/>
      <c r="B22" s="5"/>
      <c r="C22" s="285"/>
      <c r="D22" s="285"/>
      <c r="E22" s="285"/>
      <c r="F22" s="285"/>
      <c r="G22" s="285"/>
      <c r="H22" s="285"/>
      <c r="I22" s="285"/>
      <c r="J22" s="285"/>
      <c r="K22" s="285"/>
      <c r="L22" s="5"/>
      <c r="M22" s="6"/>
    </row>
    <row r="23" spans="1:13" x14ac:dyDescent="0.25">
      <c r="A23" s="4"/>
      <c r="B23" s="5"/>
      <c r="C23" s="285"/>
      <c r="D23" s="285"/>
      <c r="E23" s="285"/>
      <c r="F23" s="285"/>
      <c r="G23" s="285"/>
      <c r="H23" s="285"/>
      <c r="I23" s="285"/>
      <c r="J23" s="285"/>
      <c r="K23" s="285"/>
      <c r="L23" s="5"/>
      <c r="M23" s="6"/>
    </row>
    <row r="24" spans="1:13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1:13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3" x14ac:dyDescent="0.25">
      <c r="A31" s="4"/>
      <c r="B31" s="5"/>
      <c r="C31" s="5"/>
      <c r="D31" s="5"/>
      <c r="E31" s="286" t="s">
        <v>75</v>
      </c>
      <c r="F31" s="286"/>
      <c r="G31" s="286"/>
      <c r="H31" s="286"/>
      <c r="I31" s="286"/>
      <c r="J31" s="5"/>
      <c r="K31" s="5"/>
      <c r="L31" s="5"/>
      <c r="M31" s="6"/>
    </row>
    <row r="32" spans="1:13" x14ac:dyDescent="0.25">
      <c r="A32" s="4"/>
      <c r="B32" s="5"/>
      <c r="C32" s="5"/>
      <c r="D32" s="5"/>
      <c r="E32" s="286"/>
      <c r="F32" s="286"/>
      <c r="G32" s="286"/>
      <c r="H32" s="286"/>
      <c r="I32" s="286"/>
      <c r="J32" s="5"/>
      <c r="K32" s="5"/>
      <c r="L32" s="5"/>
      <c r="M32" s="6"/>
    </row>
    <row r="33" spans="1:13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ht="15.75" thickBo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</sheetData>
  <mergeCells count="3">
    <mergeCell ref="C2:K2"/>
    <mergeCell ref="C9:K23"/>
    <mergeCell ref="E31:I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22" workbookViewId="0">
      <selection activeCell="E35" sqref="E35"/>
    </sheetView>
  </sheetViews>
  <sheetFormatPr defaultRowHeight="15" x14ac:dyDescent="0.25"/>
  <cols>
    <col min="1" max="1" width="13.5703125" customWidth="1"/>
    <col min="2" max="2" width="6.42578125" customWidth="1"/>
    <col min="3" max="3" width="52" customWidth="1"/>
    <col min="4" max="4" width="19" customWidth="1"/>
  </cols>
  <sheetData>
    <row r="1" spans="1:18" ht="17.25" x14ac:dyDescent="0.3">
      <c r="A1" s="80"/>
      <c r="B1" s="75"/>
      <c r="C1" s="52" t="s">
        <v>200</v>
      </c>
      <c r="D1" s="153"/>
      <c r="E1" s="75"/>
      <c r="F1" s="75"/>
      <c r="G1" s="75"/>
      <c r="H1" s="75"/>
      <c r="I1" s="154" t="s">
        <v>201</v>
      </c>
      <c r="J1" s="154" t="s">
        <v>202</v>
      </c>
      <c r="K1" s="75"/>
      <c r="L1" s="75"/>
      <c r="M1" s="75"/>
      <c r="N1" s="75"/>
      <c r="O1" s="75"/>
      <c r="P1" s="75"/>
      <c r="Q1" s="75"/>
      <c r="R1" s="75"/>
    </row>
    <row r="2" spans="1:18" ht="18" thickBot="1" x14ac:dyDescent="0.35">
      <c r="A2" s="75" t="s">
        <v>399</v>
      </c>
      <c r="B2" s="75"/>
      <c r="C2" s="75"/>
      <c r="D2" s="155"/>
      <c r="E2" s="75"/>
      <c r="F2" s="75"/>
      <c r="G2" s="75"/>
      <c r="H2" s="75"/>
      <c r="I2" s="154" t="s">
        <v>203</v>
      </c>
      <c r="J2" s="154" t="s">
        <v>204</v>
      </c>
      <c r="K2" s="75"/>
      <c r="L2" s="75"/>
      <c r="M2" s="75"/>
      <c r="N2" s="75"/>
      <c r="O2" s="75"/>
      <c r="P2" s="75"/>
      <c r="Q2" s="75"/>
      <c r="R2" s="75"/>
    </row>
    <row r="3" spans="1:18" ht="17.25" x14ac:dyDescent="0.3">
      <c r="A3" s="360" t="s">
        <v>109</v>
      </c>
      <c r="B3" s="362" t="s">
        <v>184</v>
      </c>
      <c r="C3" s="362" t="s">
        <v>205</v>
      </c>
      <c r="D3" s="363" t="s">
        <v>174</v>
      </c>
      <c r="E3" s="156"/>
      <c r="F3" s="156"/>
      <c r="G3" s="156"/>
      <c r="H3" s="156"/>
      <c r="I3" s="154" t="s">
        <v>206</v>
      </c>
      <c r="J3" s="154" t="s">
        <v>207</v>
      </c>
      <c r="K3" s="156"/>
      <c r="L3" s="156"/>
      <c r="M3" s="157"/>
      <c r="N3" s="157"/>
      <c r="O3" s="75"/>
      <c r="P3" s="75"/>
      <c r="Q3" s="75"/>
      <c r="R3" s="75"/>
    </row>
    <row r="4" spans="1:18" ht="17.25" x14ac:dyDescent="0.3">
      <c r="A4" s="361"/>
      <c r="B4" s="312"/>
      <c r="C4" s="312"/>
      <c r="D4" s="364"/>
      <c r="E4" s="157"/>
      <c r="F4" s="158"/>
      <c r="G4" s="158"/>
      <c r="H4" s="158"/>
      <c r="I4" s="154" t="s">
        <v>208</v>
      </c>
      <c r="J4" s="154" t="s">
        <v>209</v>
      </c>
      <c r="K4" s="158"/>
      <c r="L4" s="158"/>
      <c r="M4" s="157"/>
      <c r="N4" s="157"/>
      <c r="O4" s="75"/>
      <c r="P4" s="75"/>
      <c r="Q4" s="75"/>
      <c r="R4" s="75"/>
    </row>
    <row r="5" spans="1:18" ht="17.25" x14ac:dyDescent="0.3">
      <c r="A5" s="361"/>
      <c r="B5" s="312"/>
      <c r="C5" s="312"/>
      <c r="D5" s="365"/>
      <c r="E5" s="157"/>
      <c r="F5" s="157"/>
      <c r="G5" s="157"/>
      <c r="H5" s="157"/>
      <c r="I5" s="154" t="s">
        <v>210</v>
      </c>
      <c r="J5" s="154" t="s">
        <v>211</v>
      </c>
      <c r="K5" s="157"/>
      <c r="L5" s="157"/>
      <c r="M5" s="157"/>
      <c r="N5" s="157"/>
      <c r="O5" s="75"/>
      <c r="P5" s="75"/>
      <c r="Q5" s="75"/>
      <c r="R5" s="75"/>
    </row>
    <row r="6" spans="1:18" ht="27" x14ac:dyDescent="0.3">
      <c r="A6" s="159"/>
      <c r="B6" s="82">
        <v>1</v>
      </c>
      <c r="C6" s="17" t="s">
        <v>36</v>
      </c>
      <c r="D6" s="160">
        <v>600000</v>
      </c>
      <c r="E6" s="157"/>
      <c r="F6" s="157"/>
      <c r="G6" s="157"/>
      <c r="H6" s="157"/>
      <c r="I6" s="154"/>
      <c r="J6" s="154"/>
      <c r="K6" s="157"/>
      <c r="L6" s="157"/>
      <c r="M6" s="157"/>
      <c r="N6" s="157"/>
      <c r="O6" s="75"/>
      <c r="P6" s="75"/>
      <c r="Q6" s="75"/>
      <c r="R6" s="75"/>
    </row>
    <row r="7" spans="1:18" ht="17.25" x14ac:dyDescent="0.3">
      <c r="A7" s="361" t="s">
        <v>116</v>
      </c>
      <c r="B7" s="82">
        <v>2</v>
      </c>
      <c r="C7" s="77" t="s">
        <v>41</v>
      </c>
      <c r="D7" s="161">
        <v>302000</v>
      </c>
      <c r="E7" s="162"/>
      <c r="F7" s="162"/>
      <c r="G7" s="162"/>
      <c r="H7" s="162"/>
      <c r="I7" s="154" t="s">
        <v>212</v>
      </c>
      <c r="J7" s="154" t="s">
        <v>213</v>
      </c>
      <c r="K7" s="162"/>
      <c r="L7" s="162"/>
      <c r="M7" s="162"/>
      <c r="N7" s="162"/>
      <c r="O7" s="75"/>
      <c r="P7" s="75"/>
      <c r="Q7" s="75"/>
      <c r="R7" s="75"/>
    </row>
    <row r="8" spans="1:18" ht="17.25" x14ac:dyDescent="0.3">
      <c r="A8" s="361"/>
      <c r="B8" s="82">
        <v>3</v>
      </c>
      <c r="C8" s="163" t="s">
        <v>214</v>
      </c>
      <c r="D8" s="161"/>
      <c r="E8" s="162"/>
      <c r="F8" s="162"/>
      <c r="G8" s="162"/>
      <c r="H8" s="162"/>
      <c r="I8" s="154" t="s">
        <v>215</v>
      </c>
      <c r="J8" s="154" t="s">
        <v>216</v>
      </c>
      <c r="K8" s="162"/>
      <c r="L8" s="162"/>
      <c r="M8" s="162"/>
      <c r="N8" s="162"/>
      <c r="O8" s="75"/>
      <c r="P8" s="75"/>
      <c r="Q8" s="75"/>
      <c r="R8" s="75"/>
    </row>
    <row r="9" spans="1:18" ht="17.25" x14ac:dyDescent="0.3">
      <c r="A9" s="361"/>
      <c r="B9" s="82">
        <v>4</v>
      </c>
      <c r="C9" s="164" t="s">
        <v>217</v>
      </c>
      <c r="D9" s="161">
        <v>400000</v>
      </c>
      <c r="E9" s="162"/>
      <c r="F9" s="162"/>
      <c r="G9" s="162"/>
      <c r="H9" s="162"/>
      <c r="I9" s="154" t="s">
        <v>218</v>
      </c>
      <c r="J9" s="154" t="s">
        <v>219</v>
      </c>
      <c r="K9" s="162"/>
      <c r="L9" s="162"/>
      <c r="M9" s="162"/>
      <c r="N9" s="162"/>
      <c r="O9" s="75"/>
      <c r="P9" s="75"/>
      <c r="Q9" s="75"/>
      <c r="R9" s="75"/>
    </row>
    <row r="10" spans="1:18" ht="17.25" x14ac:dyDescent="0.3">
      <c r="A10" s="361"/>
      <c r="B10" s="82">
        <v>5</v>
      </c>
      <c r="C10" s="163" t="s">
        <v>220</v>
      </c>
      <c r="D10" s="161">
        <v>0</v>
      </c>
      <c r="E10" s="162"/>
      <c r="F10" s="162"/>
      <c r="G10" s="162"/>
      <c r="H10" s="162"/>
      <c r="I10" s="154" t="s">
        <v>221</v>
      </c>
      <c r="J10" s="154" t="s">
        <v>222</v>
      </c>
      <c r="K10" s="162"/>
      <c r="L10" s="162"/>
      <c r="M10" s="162"/>
      <c r="N10" s="162"/>
      <c r="O10" s="75"/>
      <c r="P10" s="75"/>
      <c r="Q10" s="75"/>
      <c r="R10" s="75"/>
    </row>
    <row r="11" spans="1:18" ht="17.25" x14ac:dyDescent="0.3">
      <c r="A11" s="361"/>
      <c r="B11" s="82">
        <v>6</v>
      </c>
      <c r="C11" s="77" t="s">
        <v>223</v>
      </c>
      <c r="D11" s="161">
        <v>320000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75"/>
      <c r="P11" s="75"/>
      <c r="Q11" s="75"/>
      <c r="R11" s="75"/>
    </row>
    <row r="12" spans="1:18" ht="17.25" x14ac:dyDescent="0.3">
      <c r="A12" s="361"/>
      <c r="B12" s="82">
        <v>7</v>
      </c>
      <c r="C12" s="164" t="s">
        <v>224</v>
      </c>
      <c r="D12" s="161">
        <v>228000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75"/>
      <c r="P12" s="75"/>
      <c r="Q12" s="75"/>
      <c r="R12" s="75"/>
    </row>
    <row r="13" spans="1:18" ht="17.25" x14ac:dyDescent="0.3">
      <c r="A13" s="361"/>
      <c r="B13" s="82">
        <v>8</v>
      </c>
      <c r="C13" s="163" t="s">
        <v>225</v>
      </c>
      <c r="D13" s="165">
        <v>100000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75"/>
      <c r="P13" s="75"/>
      <c r="Q13" s="75"/>
      <c r="R13" s="75"/>
    </row>
    <row r="14" spans="1:18" ht="17.25" x14ac:dyDescent="0.3">
      <c r="A14" s="361"/>
      <c r="B14" s="82">
        <v>9</v>
      </c>
      <c r="C14" s="154" t="s">
        <v>226</v>
      </c>
      <c r="D14" s="165">
        <v>0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75"/>
      <c r="P14" s="75"/>
      <c r="Q14" s="75"/>
      <c r="R14" s="75"/>
    </row>
    <row r="15" spans="1:18" ht="17.25" x14ac:dyDescent="0.3">
      <c r="A15" s="361"/>
      <c r="B15" s="82">
        <v>10</v>
      </c>
      <c r="C15" s="164" t="s">
        <v>219</v>
      </c>
      <c r="D15" s="165">
        <v>0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75"/>
      <c r="P15" s="75"/>
      <c r="Q15" s="75"/>
      <c r="R15" s="75"/>
    </row>
    <row r="16" spans="1:18" ht="18" thickBot="1" x14ac:dyDescent="0.35">
      <c r="A16" s="361"/>
      <c r="B16" s="166"/>
      <c r="C16" s="167" t="s">
        <v>174</v>
      </c>
      <c r="D16" s="168">
        <f>SUM(D6:D15)</f>
        <v>1950000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75"/>
      <c r="P16" s="75"/>
      <c r="Q16" s="75"/>
      <c r="R16" s="75"/>
    </row>
    <row r="17" spans="1:18" ht="17.25" x14ac:dyDescent="0.3">
      <c r="A17" s="75"/>
      <c r="B17" s="75"/>
      <c r="C17" s="75"/>
      <c r="D17" s="153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18" ht="17.25" x14ac:dyDescent="0.3">
      <c r="A18" s="75"/>
      <c r="B18" s="75"/>
      <c r="C18" s="75"/>
      <c r="D18" s="15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1:18" ht="17.25" x14ac:dyDescent="0.3">
      <c r="A19" s="75" t="s">
        <v>227</v>
      </c>
      <c r="B19" s="75"/>
      <c r="C19" s="75"/>
      <c r="D19" s="75"/>
      <c r="E19" s="75"/>
      <c r="F19" s="112"/>
      <c r="G19" s="75"/>
      <c r="H19" s="75"/>
      <c r="I19" s="75"/>
      <c r="J19" s="52"/>
      <c r="K19" s="75"/>
      <c r="L19" s="75"/>
      <c r="M19" s="75"/>
      <c r="N19" s="75"/>
      <c r="O19" s="75"/>
      <c r="P19" s="75"/>
      <c r="Q19" s="75"/>
      <c r="R19" s="75"/>
    </row>
    <row r="20" spans="1:18" ht="17.25" x14ac:dyDescent="0.3">
      <c r="A20" s="354" t="s">
        <v>408</v>
      </c>
      <c r="B20" s="354"/>
      <c r="C20" s="354"/>
      <c r="D20" s="354"/>
      <c r="E20" s="354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ht="17.25" x14ac:dyDescent="0.3">
      <c r="A21" s="75"/>
      <c r="B21" s="75"/>
      <c r="C21" s="75"/>
      <c r="D21" s="153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ht="17.25" x14ac:dyDescent="0.3">
      <c r="A22" s="75"/>
      <c r="B22" s="75"/>
      <c r="C22" s="75"/>
      <c r="D22" s="153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7.25" x14ac:dyDescent="0.3">
      <c r="A23" s="75"/>
      <c r="B23" s="75"/>
      <c r="C23" s="52" t="s">
        <v>228</v>
      </c>
      <c r="D23" s="153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ht="17.25" x14ac:dyDescent="0.3">
      <c r="A24" s="75"/>
      <c r="B24" s="75"/>
      <c r="C24" s="75"/>
      <c r="D24" s="15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ht="17.25" x14ac:dyDescent="0.3">
      <c r="A25" s="318" t="s">
        <v>109</v>
      </c>
      <c r="B25" s="318" t="s">
        <v>184</v>
      </c>
      <c r="C25" s="318" t="s">
        <v>205</v>
      </c>
      <c r="D25" s="368" t="s">
        <v>174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ht="17.25" x14ac:dyDescent="0.25">
      <c r="A26" s="367"/>
      <c r="B26" s="367"/>
      <c r="C26" s="367"/>
      <c r="D26" s="3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18" ht="17.25" x14ac:dyDescent="0.3">
      <c r="A27" s="312" t="s">
        <v>116</v>
      </c>
      <c r="B27" s="82">
        <v>1</v>
      </c>
      <c r="C27" s="77" t="s">
        <v>229</v>
      </c>
      <c r="D27" s="165">
        <v>500000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ht="17.25" x14ac:dyDescent="0.3">
      <c r="A28" s="312"/>
      <c r="B28" s="82">
        <v>2</v>
      </c>
      <c r="C28" s="77" t="s">
        <v>230</v>
      </c>
      <c r="D28" s="165">
        <v>1000000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ht="17.25" x14ac:dyDescent="0.3">
      <c r="A29" s="312"/>
      <c r="B29" s="82">
        <v>3</v>
      </c>
      <c r="C29" s="77" t="s">
        <v>231</v>
      </c>
      <c r="D29" s="165">
        <v>500000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1:18" ht="17.25" x14ac:dyDescent="0.3">
      <c r="A30" s="318"/>
      <c r="B30" s="82">
        <v>4</v>
      </c>
      <c r="C30" s="77" t="s">
        <v>232</v>
      </c>
      <c r="D30" s="165">
        <v>1000000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ht="17.25" x14ac:dyDescent="0.3">
      <c r="A31" s="318"/>
      <c r="B31" s="82">
        <v>5</v>
      </c>
      <c r="C31" s="134" t="s">
        <v>233</v>
      </c>
      <c r="D31" s="170">
        <v>1000000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18" thickBot="1" x14ac:dyDescent="0.35">
      <c r="A32" s="318"/>
      <c r="B32" s="82">
        <v>6</v>
      </c>
      <c r="C32" s="134" t="s">
        <v>234</v>
      </c>
      <c r="D32" s="170">
        <v>1000000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ht="18" thickBot="1" x14ac:dyDescent="0.35">
      <c r="A33" s="316" t="s">
        <v>123</v>
      </c>
      <c r="B33" s="317"/>
      <c r="C33" s="317"/>
      <c r="D33" s="171">
        <f>SUM(D27:D32)</f>
        <v>5000000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ht="17.25" x14ac:dyDescent="0.3">
      <c r="A34" s="75"/>
      <c r="B34" s="75"/>
      <c r="C34" s="75"/>
      <c r="D34" s="153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ht="17.25" x14ac:dyDescent="0.3">
      <c r="A35" s="75"/>
      <c r="B35" s="75"/>
      <c r="C35" s="52" t="s">
        <v>44</v>
      </c>
      <c r="D35" s="153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1:18" ht="17.25" x14ac:dyDescent="0.3">
      <c r="A36" s="75"/>
      <c r="B36" s="75"/>
      <c r="C36" s="75"/>
      <c r="D36" s="15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ht="17.25" x14ac:dyDescent="0.3">
      <c r="A37" s="318" t="s">
        <v>109</v>
      </c>
      <c r="B37" s="318" t="s">
        <v>184</v>
      </c>
      <c r="C37" s="318" t="s">
        <v>205</v>
      </c>
      <c r="D37" s="370" t="s">
        <v>174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ht="17.25" x14ac:dyDescent="0.3">
      <c r="A38" s="367"/>
      <c r="B38" s="367"/>
      <c r="C38" s="367"/>
      <c r="D38" s="371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ht="17.25" x14ac:dyDescent="0.3">
      <c r="A39" s="312" t="s">
        <v>235</v>
      </c>
      <c r="B39" s="82">
        <v>1</v>
      </c>
      <c r="C39" s="77" t="s">
        <v>236</v>
      </c>
      <c r="D39" s="165">
        <v>1000000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ht="17.25" x14ac:dyDescent="0.3">
      <c r="A40" s="312"/>
      <c r="B40" s="82">
        <v>2</v>
      </c>
      <c r="C40" s="77" t="s">
        <v>237</v>
      </c>
      <c r="D40" s="165">
        <v>1000000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ht="18" thickBot="1" x14ac:dyDescent="0.35">
      <c r="A41" s="78"/>
      <c r="B41" s="78"/>
      <c r="C41" s="172" t="s">
        <v>174</v>
      </c>
      <c r="D41" s="168">
        <f>SUM(D39:D40)</f>
        <v>2000000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18" ht="18" thickBot="1" x14ac:dyDescent="0.35">
      <c r="A42" s="316" t="s">
        <v>174</v>
      </c>
      <c r="B42" s="317"/>
      <c r="C42" s="366"/>
      <c r="D42" s="173">
        <f>+D41</f>
        <v>2000000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ht="17.25" x14ac:dyDescent="0.3">
      <c r="A43" s="174"/>
      <c r="B43" s="174"/>
      <c r="C43" s="174"/>
      <c r="D43" s="1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7.25" x14ac:dyDescent="0.3">
      <c r="A44" s="75"/>
      <c r="B44" s="75"/>
      <c r="C44" s="75"/>
      <c r="D44" s="153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18" ht="17.25" x14ac:dyDescent="0.3">
      <c r="A45" s="112" t="s">
        <v>238</v>
      </c>
      <c r="B45" s="75"/>
      <c r="C45" s="75"/>
      <c r="D45" s="176" t="s">
        <v>65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1:18" ht="17.25" x14ac:dyDescent="0.3">
      <c r="A46" s="75"/>
      <c r="B46" s="52" t="s">
        <v>239</v>
      </c>
      <c r="C46" s="75"/>
      <c r="D46" s="153" t="s">
        <v>70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ht="17.25" x14ac:dyDescent="0.3">
      <c r="A47" s="75"/>
      <c r="B47" s="75"/>
      <c r="C47" s="75"/>
      <c r="D47" s="153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1:18" ht="17.25" x14ac:dyDescent="0.3">
      <c r="A48" s="75"/>
      <c r="B48" s="75"/>
      <c r="C48" s="75"/>
      <c r="D48" s="153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ht="17.25" x14ac:dyDescent="0.3">
      <c r="A49" s="75"/>
      <c r="B49" s="75"/>
      <c r="C49" s="75"/>
      <c r="D49" s="153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</sheetData>
  <mergeCells count="18">
    <mergeCell ref="A42:C42"/>
    <mergeCell ref="A25:A26"/>
    <mergeCell ref="B25:B26"/>
    <mergeCell ref="C25:C26"/>
    <mergeCell ref="D25:D26"/>
    <mergeCell ref="A27:A32"/>
    <mergeCell ref="A33:C33"/>
    <mergeCell ref="A37:A38"/>
    <mergeCell ref="B37:B38"/>
    <mergeCell ref="C37:C38"/>
    <mergeCell ref="D37:D38"/>
    <mergeCell ref="A39:A40"/>
    <mergeCell ref="A20:E20"/>
    <mergeCell ref="A3:A5"/>
    <mergeCell ref="B3:B5"/>
    <mergeCell ref="C3:C5"/>
    <mergeCell ref="D3:D5"/>
    <mergeCell ref="A7:A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6" workbookViewId="0">
      <selection activeCell="E14" sqref="E14"/>
    </sheetView>
  </sheetViews>
  <sheetFormatPr defaultRowHeight="15" x14ac:dyDescent="0.25"/>
  <cols>
    <col min="1" max="1" width="6.28515625" customWidth="1"/>
    <col min="2" max="2" width="47.7109375" customWidth="1"/>
    <col min="3" max="3" width="24.5703125" customWidth="1"/>
  </cols>
  <sheetData>
    <row r="1" spans="1:3" ht="17.25" x14ac:dyDescent="0.3">
      <c r="A1" s="75"/>
      <c r="B1" s="75"/>
      <c r="C1" s="75"/>
    </row>
    <row r="2" spans="1:3" ht="17.25" x14ac:dyDescent="0.3">
      <c r="A2" s="75"/>
      <c r="B2" s="52" t="s">
        <v>240</v>
      </c>
      <c r="C2" s="75"/>
    </row>
    <row r="3" spans="1:3" ht="17.25" x14ac:dyDescent="0.3">
      <c r="A3" s="75"/>
      <c r="B3" s="75"/>
      <c r="C3" s="75"/>
    </row>
    <row r="4" spans="1:3" ht="17.25" x14ac:dyDescent="0.3">
      <c r="A4" s="75"/>
      <c r="B4" s="75"/>
      <c r="C4" s="75"/>
    </row>
    <row r="5" spans="1:3" ht="17.25" x14ac:dyDescent="0.3">
      <c r="A5" s="75"/>
      <c r="B5" s="75" t="s">
        <v>161</v>
      </c>
      <c r="C5" s="75" t="s">
        <v>241</v>
      </c>
    </row>
    <row r="6" spans="1:3" ht="17.25" x14ac:dyDescent="0.3">
      <c r="A6" s="77"/>
      <c r="B6" s="77"/>
      <c r="C6" s="77" t="s">
        <v>242</v>
      </c>
    </row>
    <row r="7" spans="1:3" ht="17.25" x14ac:dyDescent="0.3">
      <c r="A7" s="77">
        <v>1</v>
      </c>
      <c r="B7" s="77" t="s">
        <v>243</v>
      </c>
      <c r="C7" s="149">
        <v>18732.2</v>
      </c>
    </row>
    <row r="8" spans="1:3" ht="34.5" customHeight="1" x14ac:dyDescent="0.3">
      <c r="A8" s="77">
        <v>2</v>
      </c>
      <c r="B8" s="177" t="s">
        <v>244</v>
      </c>
      <c r="C8" s="149">
        <v>14600.3</v>
      </c>
    </row>
    <row r="9" spans="1:3" ht="28.5" customHeight="1" x14ac:dyDescent="0.3">
      <c r="A9" s="77">
        <v>3</v>
      </c>
      <c r="B9" s="177" t="s">
        <v>245</v>
      </c>
      <c r="C9" s="149">
        <v>6048</v>
      </c>
    </row>
    <row r="10" spans="1:3" ht="27.75" customHeight="1" x14ac:dyDescent="0.3">
      <c r="A10" s="77">
        <v>4</v>
      </c>
      <c r="B10" s="77" t="s">
        <v>246</v>
      </c>
      <c r="C10" s="149">
        <v>9995</v>
      </c>
    </row>
    <row r="11" spans="1:3" ht="28.5" customHeight="1" x14ac:dyDescent="0.3">
      <c r="A11" s="77">
        <v>5</v>
      </c>
      <c r="B11" s="77" t="s">
        <v>247</v>
      </c>
      <c r="C11" s="149">
        <f>+C7+C8+C10+C9</f>
        <v>49375.5</v>
      </c>
    </row>
    <row r="12" spans="1:3" ht="32.25" customHeight="1" x14ac:dyDescent="0.3">
      <c r="A12" s="77"/>
      <c r="B12" s="77" t="s">
        <v>248</v>
      </c>
      <c r="C12" s="149">
        <v>164.38</v>
      </c>
    </row>
    <row r="13" spans="1:3" ht="29.25" customHeight="1" x14ac:dyDescent="0.3">
      <c r="A13" s="77"/>
      <c r="B13" s="172" t="s">
        <v>249</v>
      </c>
      <c r="C13" s="79">
        <f>+C11*C12/1000</f>
        <v>8116.3446899999999</v>
      </c>
    </row>
    <row r="14" spans="1:3" ht="24.75" customHeight="1" x14ac:dyDescent="0.3">
      <c r="A14" s="77">
        <v>1</v>
      </c>
      <c r="B14" s="77" t="s">
        <v>250</v>
      </c>
      <c r="C14" s="149">
        <v>2781</v>
      </c>
    </row>
    <row r="15" spans="1:3" ht="22.5" customHeight="1" x14ac:dyDescent="0.3">
      <c r="A15" s="77">
        <v>2</v>
      </c>
      <c r="B15" s="77" t="s">
        <v>251</v>
      </c>
      <c r="C15" s="149">
        <v>1485</v>
      </c>
    </row>
    <row r="16" spans="1:3" ht="26.25" customHeight="1" x14ac:dyDescent="0.3">
      <c r="A16" s="77">
        <v>3</v>
      </c>
      <c r="B16" s="77" t="s">
        <v>252</v>
      </c>
      <c r="C16" s="178">
        <f>C14*C15/1000</f>
        <v>4129.7849999999999</v>
      </c>
    </row>
    <row r="17" spans="1:3" ht="24.75" customHeight="1" x14ac:dyDescent="0.3">
      <c r="A17" s="77">
        <v>4</v>
      </c>
      <c r="B17" s="77" t="s">
        <v>253</v>
      </c>
      <c r="C17" s="178">
        <v>8</v>
      </c>
    </row>
    <row r="18" spans="1:3" ht="27" customHeight="1" x14ac:dyDescent="0.3">
      <c r="A18" s="77"/>
      <c r="B18" s="172" t="s">
        <v>254</v>
      </c>
      <c r="C18" s="179">
        <f>C16*8</f>
        <v>33038.28</v>
      </c>
    </row>
    <row r="19" spans="1:3" ht="17.25" x14ac:dyDescent="0.3">
      <c r="A19" s="75"/>
      <c r="B19" s="75"/>
      <c r="C19" s="75"/>
    </row>
    <row r="20" spans="1:3" ht="17.25" x14ac:dyDescent="0.3">
      <c r="A20" s="75"/>
      <c r="B20" s="75"/>
      <c r="C20" s="75"/>
    </row>
    <row r="21" spans="1:3" ht="17.25" x14ac:dyDescent="0.3">
      <c r="A21" s="75"/>
      <c r="B21" s="112" t="s">
        <v>105</v>
      </c>
      <c r="C21" s="52" t="s">
        <v>65</v>
      </c>
    </row>
    <row r="22" spans="1:3" ht="17.25" x14ac:dyDescent="0.3">
      <c r="A22" s="75"/>
      <c r="B22" s="52" t="s">
        <v>255</v>
      </c>
      <c r="C22" s="75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1" workbookViewId="0">
      <selection activeCell="D10" sqref="D10"/>
    </sheetView>
  </sheetViews>
  <sheetFormatPr defaultRowHeight="15" x14ac:dyDescent="0.25"/>
  <cols>
    <col min="2" max="2" width="23.140625" customWidth="1"/>
    <col min="3" max="3" width="7.42578125" customWidth="1"/>
    <col min="4" max="4" width="10.42578125" customWidth="1"/>
    <col min="13" max="13" width="13.85546875" customWidth="1"/>
  </cols>
  <sheetData>
    <row r="1" spans="1:13" ht="17.25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7.25" x14ac:dyDescent="0.3">
      <c r="A2" s="80"/>
      <c r="B2" s="75"/>
      <c r="C2" s="75"/>
      <c r="D2" s="52" t="s">
        <v>256</v>
      </c>
      <c r="E2" s="75"/>
      <c r="F2" s="75"/>
      <c r="G2" s="75"/>
      <c r="H2" s="75"/>
      <c r="I2" s="75"/>
      <c r="J2" s="75"/>
      <c r="K2" s="75"/>
      <c r="L2" s="75"/>
      <c r="M2" s="75"/>
    </row>
    <row r="3" spans="1:13" ht="17.25" x14ac:dyDescent="0.3">
      <c r="A3" s="75"/>
      <c r="B3" s="75" t="s">
        <v>399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">
      <c r="A4" s="373" t="s">
        <v>109</v>
      </c>
      <c r="B4" s="376" t="s">
        <v>138</v>
      </c>
      <c r="C4" s="329" t="s">
        <v>257</v>
      </c>
      <c r="D4" s="329"/>
      <c r="E4" s="329" t="s">
        <v>258</v>
      </c>
      <c r="F4" s="329"/>
      <c r="G4" s="329"/>
      <c r="H4" s="329"/>
      <c r="I4" s="329" t="s">
        <v>259</v>
      </c>
      <c r="J4" s="329"/>
      <c r="K4" s="329"/>
      <c r="L4" s="321" t="s">
        <v>260</v>
      </c>
      <c r="M4" s="321" t="s">
        <v>261</v>
      </c>
    </row>
    <row r="5" spans="1:13" ht="17.25" x14ac:dyDescent="0.25">
      <c r="A5" s="374"/>
      <c r="B5" s="377"/>
      <c r="C5" s="321" t="s">
        <v>262</v>
      </c>
      <c r="D5" s="321" t="s">
        <v>263</v>
      </c>
      <c r="E5" s="314" t="s">
        <v>264</v>
      </c>
      <c r="F5" s="380"/>
      <c r="G5" s="314" t="s">
        <v>264</v>
      </c>
      <c r="H5" s="380"/>
      <c r="I5" s="321" t="s">
        <v>264</v>
      </c>
      <c r="J5" s="355" t="s">
        <v>265</v>
      </c>
      <c r="K5" s="382"/>
      <c r="L5" s="322"/>
      <c r="M5" s="322"/>
    </row>
    <row r="6" spans="1:13" ht="17.25" x14ac:dyDescent="0.25">
      <c r="A6" s="375"/>
      <c r="B6" s="378"/>
      <c r="C6" s="379"/>
      <c r="D6" s="379"/>
      <c r="E6" s="145" t="s">
        <v>266</v>
      </c>
      <c r="F6" s="145" t="s">
        <v>267</v>
      </c>
      <c r="G6" s="145" t="s">
        <v>268</v>
      </c>
      <c r="H6" s="145" t="s">
        <v>269</v>
      </c>
      <c r="I6" s="381"/>
      <c r="J6" s="145" t="s">
        <v>268</v>
      </c>
      <c r="K6" s="145" t="s">
        <v>269</v>
      </c>
      <c r="L6" s="379"/>
      <c r="M6" s="379"/>
    </row>
    <row r="7" spans="1:13" ht="17.25" x14ac:dyDescent="0.3">
      <c r="A7" s="311" t="s">
        <v>119</v>
      </c>
      <c r="B7" s="77" t="s">
        <v>270</v>
      </c>
      <c r="C7" s="180">
        <v>1</v>
      </c>
      <c r="D7" s="81">
        <v>0</v>
      </c>
      <c r="E7" s="81">
        <v>60</v>
      </c>
      <c r="F7" s="81"/>
      <c r="G7" s="81">
        <v>720</v>
      </c>
      <c r="H7" s="81">
        <v>12000</v>
      </c>
      <c r="I7" s="81">
        <v>10</v>
      </c>
      <c r="J7" s="81">
        <v>120</v>
      </c>
      <c r="K7" s="81">
        <v>0</v>
      </c>
      <c r="L7" s="81"/>
      <c r="M7" s="181">
        <f>D7+H7+K7</f>
        <v>12000</v>
      </c>
    </row>
    <row r="8" spans="1:13" ht="17.25" x14ac:dyDescent="0.3">
      <c r="A8" s="311"/>
      <c r="B8" s="182" t="s">
        <v>271</v>
      </c>
      <c r="C8" s="180">
        <v>1</v>
      </c>
      <c r="D8" s="81">
        <v>270000</v>
      </c>
      <c r="E8" s="81"/>
      <c r="F8" s="81"/>
      <c r="G8" s="81"/>
      <c r="H8" s="81"/>
      <c r="I8" s="81"/>
      <c r="J8" s="81"/>
      <c r="K8" s="81"/>
      <c r="L8" s="81"/>
      <c r="M8" s="181">
        <v>270000</v>
      </c>
    </row>
    <row r="9" spans="1:13" ht="17.25" x14ac:dyDescent="0.3">
      <c r="A9" s="311"/>
      <c r="B9" s="149" t="s">
        <v>174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83">
        <f>SUM(M7:M8)</f>
        <v>282000</v>
      </c>
    </row>
    <row r="10" spans="1:13" ht="17.25" x14ac:dyDescent="0.3">
      <c r="A10" s="312" t="s">
        <v>116</v>
      </c>
      <c r="B10" s="77" t="s">
        <v>272</v>
      </c>
      <c r="C10" s="180">
        <v>1</v>
      </c>
      <c r="D10" s="81">
        <v>18000</v>
      </c>
      <c r="E10" s="81">
        <v>60</v>
      </c>
      <c r="F10" s="81">
        <v>0</v>
      </c>
      <c r="G10" s="81">
        <v>720</v>
      </c>
      <c r="H10" s="81">
        <v>12000</v>
      </c>
      <c r="I10" s="81">
        <v>10</v>
      </c>
      <c r="J10" s="81">
        <v>120</v>
      </c>
      <c r="K10" s="81">
        <v>20880</v>
      </c>
      <c r="L10" s="81"/>
      <c r="M10" s="81">
        <f>D10+H10+K10</f>
        <v>50880</v>
      </c>
    </row>
    <row r="11" spans="1:13" ht="17.25" x14ac:dyDescent="0.3">
      <c r="A11" s="312"/>
      <c r="B11" s="77" t="s">
        <v>273</v>
      </c>
      <c r="C11" s="180">
        <v>1</v>
      </c>
      <c r="D11" s="81">
        <v>18000</v>
      </c>
      <c r="E11" s="81">
        <v>35</v>
      </c>
      <c r="F11" s="81">
        <v>45</v>
      </c>
      <c r="G11" s="81">
        <v>960</v>
      </c>
      <c r="H11" s="81">
        <v>12000</v>
      </c>
      <c r="I11" s="81">
        <v>8</v>
      </c>
      <c r="J11" s="81">
        <v>96</v>
      </c>
      <c r="K11" s="81">
        <v>16986</v>
      </c>
      <c r="L11" s="81"/>
      <c r="M11" s="81">
        <f t="shared" ref="M11:M16" si="0">D11+H11+K11</f>
        <v>46986</v>
      </c>
    </row>
    <row r="12" spans="1:13" ht="17.25" x14ac:dyDescent="0.3">
      <c r="A12" s="312"/>
      <c r="B12" s="77" t="s">
        <v>274</v>
      </c>
      <c r="C12" s="180">
        <v>1</v>
      </c>
      <c r="D12" s="81">
        <v>18000</v>
      </c>
      <c r="E12" s="81">
        <v>30</v>
      </c>
      <c r="F12" s="81">
        <v>0</v>
      </c>
      <c r="G12" s="81">
        <v>360</v>
      </c>
      <c r="H12" s="81">
        <v>5600</v>
      </c>
      <c r="I12" s="81">
        <v>8</v>
      </c>
      <c r="J12" s="81">
        <v>96</v>
      </c>
      <c r="K12" s="81">
        <v>19896</v>
      </c>
      <c r="L12" s="81"/>
      <c r="M12" s="81">
        <f t="shared" si="0"/>
        <v>43496</v>
      </c>
    </row>
    <row r="13" spans="1:13" ht="17.25" x14ac:dyDescent="0.3">
      <c r="A13" s="312"/>
      <c r="B13" s="77" t="s">
        <v>275</v>
      </c>
      <c r="C13" s="180">
        <v>1</v>
      </c>
      <c r="D13" s="81">
        <v>18000</v>
      </c>
      <c r="E13" s="81">
        <v>30</v>
      </c>
      <c r="F13" s="81">
        <v>45</v>
      </c>
      <c r="G13" s="81">
        <v>900</v>
      </c>
      <c r="H13" s="81">
        <v>24000</v>
      </c>
      <c r="I13" s="81">
        <v>5</v>
      </c>
      <c r="J13" s="81">
        <v>60</v>
      </c>
      <c r="K13" s="81">
        <v>10560</v>
      </c>
      <c r="L13" s="81"/>
      <c r="M13" s="81">
        <f t="shared" si="0"/>
        <v>52560</v>
      </c>
    </row>
    <row r="14" spans="1:13" ht="17.25" x14ac:dyDescent="0.3">
      <c r="A14" s="312"/>
      <c r="B14" s="77" t="s">
        <v>276</v>
      </c>
      <c r="C14" s="180">
        <v>1</v>
      </c>
      <c r="D14" s="81">
        <v>18000</v>
      </c>
      <c r="E14" s="81">
        <v>35</v>
      </c>
      <c r="F14" s="81">
        <v>0</v>
      </c>
      <c r="G14" s="81">
        <v>420</v>
      </c>
      <c r="H14" s="81">
        <v>6000</v>
      </c>
      <c r="I14" s="81">
        <v>0</v>
      </c>
      <c r="J14" s="81">
        <v>0</v>
      </c>
      <c r="K14" s="81">
        <v>0</v>
      </c>
      <c r="L14" s="81"/>
      <c r="M14" s="81">
        <f t="shared" si="0"/>
        <v>24000</v>
      </c>
    </row>
    <row r="15" spans="1:13" ht="17.25" x14ac:dyDescent="0.3">
      <c r="A15" s="312"/>
      <c r="B15" s="77" t="s">
        <v>277</v>
      </c>
      <c r="C15" s="180">
        <v>1</v>
      </c>
      <c r="D15" s="81">
        <v>18000</v>
      </c>
      <c r="E15" s="81"/>
      <c r="F15" s="81"/>
      <c r="G15" s="81"/>
      <c r="H15" s="81">
        <v>71478</v>
      </c>
      <c r="I15" s="81">
        <v>0</v>
      </c>
      <c r="J15" s="81">
        <v>0</v>
      </c>
      <c r="K15" s="81">
        <v>0</v>
      </c>
      <c r="L15" s="81">
        <v>0</v>
      </c>
      <c r="M15" s="81">
        <f t="shared" si="0"/>
        <v>89478</v>
      </c>
    </row>
    <row r="16" spans="1:13" ht="18" thickBot="1" x14ac:dyDescent="0.35">
      <c r="A16" s="355"/>
      <c r="B16" s="182" t="s">
        <v>271</v>
      </c>
      <c r="C16" s="184">
        <v>1</v>
      </c>
      <c r="D16" s="185">
        <v>1250000</v>
      </c>
      <c r="E16" s="186"/>
      <c r="F16" s="186"/>
      <c r="G16" s="186"/>
      <c r="H16" s="186"/>
      <c r="I16" s="186"/>
      <c r="J16" s="186"/>
      <c r="K16" s="186"/>
      <c r="L16" s="186"/>
      <c r="M16" s="81">
        <f t="shared" si="0"/>
        <v>1250000</v>
      </c>
    </row>
    <row r="17" spans="1:13" ht="18" thickBot="1" x14ac:dyDescent="0.35">
      <c r="A17" s="372"/>
      <c r="B17" s="137" t="s">
        <v>174</v>
      </c>
      <c r="C17" s="187">
        <v>8</v>
      </c>
      <c r="D17" s="137">
        <f>D10+D11+D12+D13+D14+D15</f>
        <v>108000</v>
      </c>
      <c r="E17" s="89"/>
      <c r="F17" s="89"/>
      <c r="G17" s="89">
        <f t="shared" ref="G17:L17" si="1">SUM(G10:G15)</f>
        <v>3360</v>
      </c>
      <c r="H17" s="89">
        <f t="shared" si="1"/>
        <v>131078</v>
      </c>
      <c r="I17" s="89">
        <f t="shared" si="1"/>
        <v>31</v>
      </c>
      <c r="J17" s="89">
        <f t="shared" si="1"/>
        <v>372</v>
      </c>
      <c r="K17" s="89">
        <f t="shared" si="1"/>
        <v>68322</v>
      </c>
      <c r="L17" s="89">
        <f t="shared" si="1"/>
        <v>0</v>
      </c>
      <c r="M17" s="140">
        <f>SUM(M10:M16)</f>
        <v>1557400</v>
      </c>
    </row>
    <row r="18" spans="1:13" ht="18" thickBot="1" x14ac:dyDescent="0.35">
      <c r="A18" s="311" t="s">
        <v>278</v>
      </c>
      <c r="B18" s="182" t="s">
        <v>279</v>
      </c>
      <c r="C18" s="147"/>
      <c r="D18" s="147">
        <v>300000</v>
      </c>
      <c r="E18" s="148"/>
      <c r="F18" s="148"/>
      <c r="G18" s="148"/>
      <c r="H18" s="148"/>
      <c r="I18" s="148"/>
      <c r="J18" s="148"/>
      <c r="K18" s="148"/>
      <c r="L18" s="148"/>
      <c r="M18" s="188">
        <v>300000</v>
      </c>
    </row>
    <row r="19" spans="1:13" ht="18" thickBot="1" x14ac:dyDescent="0.35">
      <c r="A19" s="315"/>
      <c r="B19" s="189"/>
      <c r="C19" s="150"/>
      <c r="D19" s="150" t="s">
        <v>1</v>
      </c>
      <c r="E19" s="151"/>
      <c r="F19" s="151"/>
      <c r="G19" s="151"/>
      <c r="H19" s="151"/>
      <c r="I19" s="151"/>
      <c r="J19" s="151"/>
      <c r="K19" s="151"/>
      <c r="L19" s="151"/>
      <c r="M19" s="190">
        <f>+M18</f>
        <v>300000</v>
      </c>
    </row>
    <row r="20" spans="1:13" ht="18" thickBot="1" x14ac:dyDescent="0.35">
      <c r="A20" s="316" t="s">
        <v>123</v>
      </c>
      <c r="B20" s="317"/>
      <c r="C20" s="138"/>
      <c r="D20" s="138"/>
      <c r="E20" s="139"/>
      <c r="F20" s="139"/>
      <c r="G20" s="139"/>
      <c r="H20" s="139"/>
      <c r="I20" s="139"/>
      <c r="J20" s="139"/>
      <c r="K20" s="139"/>
      <c r="L20" s="139"/>
      <c r="M20" s="191">
        <f>M9+M17+M19</f>
        <v>2139400</v>
      </c>
    </row>
    <row r="21" spans="1:13" ht="17.25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7.25" x14ac:dyDescent="0.3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7.25" x14ac:dyDescent="0.3">
      <c r="A23" s="75"/>
      <c r="B23" s="75"/>
      <c r="C23" s="112" t="s">
        <v>105</v>
      </c>
      <c r="D23" s="112"/>
      <c r="E23" s="112"/>
      <c r="F23" s="75"/>
      <c r="G23" s="75"/>
      <c r="H23" s="75"/>
      <c r="I23" s="52" t="s">
        <v>65</v>
      </c>
      <c r="J23" s="75"/>
      <c r="K23" s="75"/>
      <c r="L23" s="75"/>
      <c r="M23" s="75"/>
    </row>
    <row r="24" spans="1:13" ht="17.25" x14ac:dyDescent="0.3">
      <c r="A24" s="75"/>
      <c r="B24" s="75"/>
      <c r="C24" s="52" t="s">
        <v>409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17.25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7.25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</sheetData>
  <mergeCells count="17">
    <mergeCell ref="M4:M6"/>
    <mergeCell ref="C5:C6"/>
    <mergeCell ref="D5:D6"/>
    <mergeCell ref="E5:F5"/>
    <mergeCell ref="G5:H5"/>
    <mergeCell ref="I5:I6"/>
    <mergeCell ref="J5:K5"/>
    <mergeCell ref="C4:D4"/>
    <mergeCell ref="E4:H4"/>
    <mergeCell ref="I4:K4"/>
    <mergeCell ref="L4:L6"/>
    <mergeCell ref="A7:A9"/>
    <mergeCell ref="A10:A17"/>
    <mergeCell ref="A18:A19"/>
    <mergeCell ref="A20:B20"/>
    <mergeCell ref="A4:A6"/>
    <mergeCell ref="B4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P12" sqref="P12"/>
    </sheetView>
  </sheetViews>
  <sheetFormatPr defaultRowHeight="15" x14ac:dyDescent="0.25"/>
  <cols>
    <col min="2" max="2" width="4.7109375" customWidth="1"/>
    <col min="3" max="3" width="22.7109375" customWidth="1"/>
    <col min="4" max="4" width="6.5703125" customWidth="1"/>
    <col min="5" max="5" width="6.28515625" customWidth="1"/>
    <col min="6" max="6" width="6.7109375" customWidth="1"/>
    <col min="7" max="7" width="10.7109375" customWidth="1"/>
    <col min="8" max="8" width="7.85546875" customWidth="1"/>
    <col min="10" max="10" width="6.28515625" customWidth="1"/>
    <col min="11" max="11" width="5.5703125" customWidth="1"/>
    <col min="12" max="12" width="5.85546875" customWidth="1"/>
    <col min="14" max="14" width="10.85546875" customWidth="1"/>
  </cols>
  <sheetData>
    <row r="1" spans="1:14" ht="17.25" x14ac:dyDescent="0.3">
      <c r="A1" s="80"/>
      <c r="B1" s="75"/>
      <c r="C1" s="75"/>
      <c r="D1" s="75"/>
      <c r="E1" s="52" t="s">
        <v>280</v>
      </c>
      <c r="F1" s="75"/>
      <c r="G1" s="75"/>
      <c r="H1" s="75"/>
      <c r="I1" s="75"/>
      <c r="J1" s="75"/>
      <c r="K1" s="75"/>
      <c r="L1" s="75"/>
      <c r="M1" s="75"/>
      <c r="N1" s="75"/>
    </row>
    <row r="2" spans="1:14" ht="17.25" x14ac:dyDescent="0.3">
      <c r="A2" s="75"/>
      <c r="B2" s="75"/>
      <c r="C2" s="75" t="s">
        <v>399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7.25" x14ac:dyDescent="0.3">
      <c r="A3" s="329" t="s">
        <v>184</v>
      </c>
      <c r="B3" s="329"/>
      <c r="C3" s="384"/>
      <c r="D3" s="329" t="s">
        <v>259</v>
      </c>
      <c r="E3" s="329"/>
      <c r="F3" s="329"/>
      <c r="G3" s="329"/>
      <c r="H3" s="329"/>
      <c r="I3" s="329"/>
      <c r="J3" s="329" t="s">
        <v>281</v>
      </c>
      <c r="K3" s="329"/>
      <c r="L3" s="329"/>
      <c r="M3" s="329"/>
      <c r="N3" s="329"/>
    </row>
    <row r="4" spans="1:14" ht="87" x14ac:dyDescent="0.25">
      <c r="A4" s="329"/>
      <c r="B4" s="329"/>
      <c r="C4" s="384"/>
      <c r="D4" s="192" t="s">
        <v>282</v>
      </c>
      <c r="E4" s="193" t="s">
        <v>283</v>
      </c>
      <c r="F4" s="193" t="s">
        <v>284</v>
      </c>
      <c r="G4" s="193" t="s">
        <v>285</v>
      </c>
      <c r="H4" s="193" t="s">
        <v>286</v>
      </c>
      <c r="I4" s="193" t="s">
        <v>287</v>
      </c>
      <c r="J4" s="192" t="s">
        <v>282</v>
      </c>
      <c r="K4" s="193" t="s">
        <v>283</v>
      </c>
      <c r="L4" s="193" t="s">
        <v>284</v>
      </c>
      <c r="M4" s="193" t="s">
        <v>285</v>
      </c>
      <c r="N4" s="193" t="s">
        <v>288</v>
      </c>
    </row>
    <row r="5" spans="1:14" ht="17.25" x14ac:dyDescent="0.3">
      <c r="A5" s="311" t="s">
        <v>119</v>
      </c>
      <c r="B5" s="77">
        <v>1</v>
      </c>
      <c r="C5" s="77" t="s">
        <v>270</v>
      </c>
      <c r="D5" s="77">
        <v>1</v>
      </c>
      <c r="E5" s="77">
        <v>3</v>
      </c>
      <c r="F5" s="77">
        <v>4</v>
      </c>
      <c r="G5" s="194">
        <f>E5*F5*29</f>
        <v>348</v>
      </c>
      <c r="H5" s="77">
        <v>72</v>
      </c>
      <c r="I5" s="77"/>
      <c r="J5" s="77"/>
      <c r="K5" s="77">
        <v>1</v>
      </c>
      <c r="L5" s="77">
        <v>2</v>
      </c>
      <c r="M5" s="194">
        <f>K5*L5*18</f>
        <v>36</v>
      </c>
      <c r="N5" s="194">
        <f>G5+M5+H5</f>
        <v>456</v>
      </c>
    </row>
    <row r="6" spans="1:14" ht="17.25" x14ac:dyDescent="0.3">
      <c r="A6" s="311"/>
      <c r="B6" s="77">
        <v>2</v>
      </c>
      <c r="C6" s="77" t="s">
        <v>289</v>
      </c>
      <c r="D6" s="77">
        <v>1</v>
      </c>
      <c r="E6" s="77">
        <v>2</v>
      </c>
      <c r="F6" s="77">
        <v>4</v>
      </c>
      <c r="G6" s="194">
        <f>E6*F6*29</f>
        <v>232</v>
      </c>
      <c r="H6" s="77">
        <v>72</v>
      </c>
      <c r="I6" s="77"/>
      <c r="J6" s="77"/>
      <c r="K6" s="77">
        <v>1</v>
      </c>
      <c r="L6" s="77">
        <v>2</v>
      </c>
      <c r="M6" s="194">
        <f>K6*L6*18</f>
        <v>36</v>
      </c>
      <c r="N6" s="194">
        <f>G6+M6+H6</f>
        <v>340</v>
      </c>
    </row>
    <row r="7" spans="1:14" ht="17.25" x14ac:dyDescent="0.3">
      <c r="A7" s="311"/>
      <c r="B7" s="385" t="s">
        <v>174</v>
      </c>
      <c r="C7" s="385"/>
      <c r="D7" s="77" t="s">
        <v>1</v>
      </c>
      <c r="E7" s="77" t="s">
        <v>1</v>
      </c>
      <c r="F7" s="77"/>
      <c r="G7" s="195"/>
      <c r="H7" s="77"/>
      <c r="I7" s="77"/>
      <c r="J7" s="77"/>
      <c r="K7" s="77"/>
      <c r="L7" s="77"/>
      <c r="M7" s="195"/>
      <c r="N7" s="195">
        <f>SUM(N5:N6)</f>
        <v>796</v>
      </c>
    </row>
    <row r="8" spans="1:14" ht="17.25" x14ac:dyDescent="0.3">
      <c r="A8" s="312" t="s">
        <v>116</v>
      </c>
      <c r="B8" s="77">
        <v>1</v>
      </c>
      <c r="C8" s="77" t="s">
        <v>272</v>
      </c>
      <c r="D8" s="77">
        <v>1</v>
      </c>
      <c r="E8" s="77">
        <v>3</v>
      </c>
      <c r="F8" s="77">
        <v>6</v>
      </c>
      <c r="G8" s="196">
        <f>D8*E8*F8*29</f>
        <v>522</v>
      </c>
      <c r="H8" s="77">
        <f>3*36</f>
        <v>108</v>
      </c>
      <c r="I8" s="77"/>
      <c r="J8" s="77"/>
      <c r="K8" s="77">
        <v>1</v>
      </c>
      <c r="L8" s="77">
        <v>2</v>
      </c>
      <c r="M8" s="194">
        <f>K8*L8*18</f>
        <v>36</v>
      </c>
      <c r="N8" s="194">
        <f>G8+M8+H8</f>
        <v>666</v>
      </c>
    </row>
    <row r="9" spans="1:14" ht="17.25" x14ac:dyDescent="0.3">
      <c r="A9" s="312"/>
      <c r="B9" s="77">
        <v>2</v>
      </c>
      <c r="C9" s="77" t="s">
        <v>273</v>
      </c>
      <c r="D9" s="77">
        <v>1</v>
      </c>
      <c r="E9" s="77">
        <v>3</v>
      </c>
      <c r="F9" s="77">
        <v>5</v>
      </c>
      <c r="G9" s="196">
        <f t="shared" ref="G9:G20" si="0">D9*E9*F9*29</f>
        <v>435</v>
      </c>
      <c r="H9" s="77">
        <f>3*36</f>
        <v>108</v>
      </c>
      <c r="I9" s="77"/>
      <c r="J9" s="77"/>
      <c r="K9" s="77"/>
      <c r="L9" s="77"/>
      <c r="M9" s="194"/>
      <c r="N9" s="194">
        <f t="shared" ref="N9:N20" si="1">G9+M9+H9</f>
        <v>543</v>
      </c>
    </row>
    <row r="10" spans="1:14" ht="17.25" x14ac:dyDescent="0.3">
      <c r="A10" s="312"/>
      <c r="B10" s="77">
        <v>3</v>
      </c>
      <c r="C10" s="77" t="s">
        <v>274</v>
      </c>
      <c r="D10" s="77">
        <v>1</v>
      </c>
      <c r="E10" s="77">
        <v>3</v>
      </c>
      <c r="F10" s="77">
        <v>4</v>
      </c>
      <c r="G10" s="196">
        <f t="shared" si="0"/>
        <v>348</v>
      </c>
      <c r="H10" s="77">
        <f>3*36</f>
        <v>108</v>
      </c>
      <c r="I10" s="77"/>
      <c r="J10" s="77"/>
      <c r="K10" s="77">
        <v>1</v>
      </c>
      <c r="L10" s="77">
        <v>2</v>
      </c>
      <c r="M10" s="194">
        <f>K10*L10*18</f>
        <v>36</v>
      </c>
      <c r="N10" s="194">
        <f t="shared" si="1"/>
        <v>492</v>
      </c>
    </row>
    <row r="11" spans="1:14" ht="17.25" x14ac:dyDescent="0.3">
      <c r="A11" s="312"/>
      <c r="B11" s="77">
        <v>4</v>
      </c>
      <c r="C11" s="77" t="s">
        <v>290</v>
      </c>
      <c r="D11" s="77">
        <v>1</v>
      </c>
      <c r="E11" s="77">
        <v>3</v>
      </c>
      <c r="F11" s="77">
        <v>2</v>
      </c>
      <c r="G11" s="196">
        <f t="shared" si="0"/>
        <v>174</v>
      </c>
      <c r="H11" s="77">
        <v>36</v>
      </c>
      <c r="I11" s="77"/>
      <c r="J11" s="77"/>
      <c r="K11" s="77"/>
      <c r="L11" s="77"/>
      <c r="M11" s="194">
        <f t="shared" ref="M11:M20" si="2">K11*L11*18</f>
        <v>0</v>
      </c>
      <c r="N11" s="194">
        <f t="shared" si="1"/>
        <v>210</v>
      </c>
    </row>
    <row r="12" spans="1:14" ht="17.25" x14ac:dyDescent="0.3">
      <c r="A12" s="312"/>
      <c r="B12" s="77">
        <v>5</v>
      </c>
      <c r="C12" s="77" t="s">
        <v>291</v>
      </c>
      <c r="D12" s="77">
        <v>1</v>
      </c>
      <c r="E12" s="77">
        <v>3</v>
      </c>
      <c r="F12" s="77">
        <v>2</v>
      </c>
      <c r="G12" s="196">
        <f t="shared" si="0"/>
        <v>174</v>
      </c>
      <c r="H12" s="77">
        <v>36</v>
      </c>
      <c r="I12" s="77"/>
      <c r="J12" s="77"/>
      <c r="K12" s="77">
        <v>1</v>
      </c>
      <c r="L12" s="77">
        <v>2</v>
      </c>
      <c r="M12" s="194">
        <f t="shared" si="2"/>
        <v>36</v>
      </c>
      <c r="N12" s="194">
        <f t="shared" si="1"/>
        <v>246</v>
      </c>
    </row>
    <row r="13" spans="1:14" ht="17.25" x14ac:dyDescent="0.3">
      <c r="A13" s="312"/>
      <c r="B13" s="77">
        <v>6</v>
      </c>
      <c r="C13" s="77" t="s">
        <v>292</v>
      </c>
      <c r="D13" s="77">
        <v>1</v>
      </c>
      <c r="E13" s="77">
        <v>2</v>
      </c>
      <c r="F13" s="77">
        <v>4</v>
      </c>
      <c r="G13" s="196">
        <f t="shared" si="0"/>
        <v>232</v>
      </c>
      <c r="H13" s="77">
        <v>36</v>
      </c>
      <c r="I13" s="77"/>
      <c r="J13" s="77"/>
      <c r="K13" s="77"/>
      <c r="L13" s="77"/>
      <c r="M13" s="194">
        <f t="shared" si="2"/>
        <v>0</v>
      </c>
      <c r="N13" s="194">
        <f t="shared" si="1"/>
        <v>268</v>
      </c>
    </row>
    <row r="14" spans="1:14" ht="17.25" x14ac:dyDescent="0.3">
      <c r="A14" s="312"/>
      <c r="B14" s="77">
        <v>7</v>
      </c>
      <c r="C14" s="77" t="s">
        <v>276</v>
      </c>
      <c r="D14" s="77">
        <v>2</v>
      </c>
      <c r="E14" s="77">
        <v>3</v>
      </c>
      <c r="F14" s="77">
        <v>3</v>
      </c>
      <c r="G14" s="196">
        <f t="shared" si="0"/>
        <v>522</v>
      </c>
      <c r="H14" s="77">
        <v>36</v>
      </c>
      <c r="I14" s="77"/>
      <c r="J14" s="77"/>
      <c r="K14" s="77"/>
      <c r="L14" s="77"/>
      <c r="M14" s="194">
        <f t="shared" si="2"/>
        <v>0</v>
      </c>
      <c r="N14" s="194">
        <f t="shared" si="1"/>
        <v>558</v>
      </c>
    </row>
    <row r="15" spans="1:14" ht="17.25" x14ac:dyDescent="0.3">
      <c r="A15" s="312"/>
      <c r="B15" s="77">
        <v>8</v>
      </c>
      <c r="C15" s="77" t="s">
        <v>293</v>
      </c>
      <c r="D15" s="77">
        <v>1</v>
      </c>
      <c r="E15" s="77">
        <v>3</v>
      </c>
      <c r="F15" s="77">
        <v>2</v>
      </c>
      <c r="G15" s="196">
        <f t="shared" si="0"/>
        <v>174</v>
      </c>
      <c r="H15" s="77">
        <v>36</v>
      </c>
      <c r="I15" s="77"/>
      <c r="J15" s="77"/>
      <c r="K15" s="77">
        <v>1</v>
      </c>
      <c r="L15" s="77">
        <v>2</v>
      </c>
      <c r="M15" s="194">
        <f t="shared" si="2"/>
        <v>36</v>
      </c>
      <c r="N15" s="194">
        <f t="shared" si="1"/>
        <v>246</v>
      </c>
    </row>
    <row r="16" spans="1:14" ht="17.25" x14ac:dyDescent="0.3">
      <c r="A16" s="312"/>
      <c r="B16" s="77">
        <v>9</v>
      </c>
      <c r="C16" s="77" t="s">
        <v>294</v>
      </c>
      <c r="D16" s="77">
        <v>3</v>
      </c>
      <c r="E16" s="77">
        <v>2</v>
      </c>
      <c r="F16" s="77">
        <v>2</v>
      </c>
      <c r="G16" s="196">
        <f t="shared" si="0"/>
        <v>348</v>
      </c>
      <c r="H16" s="77">
        <v>36</v>
      </c>
      <c r="I16" s="77"/>
      <c r="J16" s="77"/>
      <c r="K16" s="77"/>
      <c r="L16" s="77"/>
      <c r="M16" s="194">
        <f t="shared" si="2"/>
        <v>0</v>
      </c>
      <c r="N16" s="194">
        <f t="shared" si="1"/>
        <v>384</v>
      </c>
    </row>
    <row r="17" spans="1:14" ht="17.25" x14ac:dyDescent="0.3">
      <c r="A17" s="312"/>
      <c r="B17" s="77">
        <v>10</v>
      </c>
      <c r="C17" s="77" t="s">
        <v>295</v>
      </c>
      <c r="D17" s="77">
        <v>1</v>
      </c>
      <c r="E17" s="77">
        <v>3</v>
      </c>
      <c r="F17" s="77">
        <v>2</v>
      </c>
      <c r="G17" s="196">
        <f t="shared" si="0"/>
        <v>174</v>
      </c>
      <c r="H17" s="77">
        <v>36</v>
      </c>
      <c r="I17" s="77"/>
      <c r="J17" s="77"/>
      <c r="K17" s="77"/>
      <c r="L17" s="77"/>
      <c r="M17" s="194">
        <f t="shared" si="2"/>
        <v>0</v>
      </c>
      <c r="N17" s="194">
        <f t="shared" si="1"/>
        <v>210</v>
      </c>
    </row>
    <row r="18" spans="1:14" ht="17.25" x14ac:dyDescent="0.3">
      <c r="A18" s="312"/>
      <c r="B18" s="77">
        <v>11</v>
      </c>
      <c r="C18" s="77" t="s">
        <v>296</v>
      </c>
      <c r="D18" s="77">
        <v>1</v>
      </c>
      <c r="E18" s="77">
        <v>3</v>
      </c>
      <c r="F18" s="77">
        <v>8</v>
      </c>
      <c r="G18" s="196">
        <f t="shared" si="0"/>
        <v>696</v>
      </c>
      <c r="H18" s="77">
        <v>36</v>
      </c>
      <c r="I18" s="77"/>
      <c r="J18" s="77"/>
      <c r="K18" s="77"/>
      <c r="L18" s="77"/>
      <c r="M18" s="194">
        <f t="shared" si="2"/>
        <v>0</v>
      </c>
      <c r="N18" s="194">
        <f t="shared" si="1"/>
        <v>732</v>
      </c>
    </row>
    <row r="19" spans="1:14" ht="17.25" x14ac:dyDescent="0.3">
      <c r="A19" s="312"/>
      <c r="B19" s="77">
        <v>12</v>
      </c>
      <c r="C19" s="77" t="s">
        <v>297</v>
      </c>
      <c r="D19" s="77">
        <v>1</v>
      </c>
      <c r="E19" s="77">
        <v>2</v>
      </c>
      <c r="F19" s="77">
        <v>2</v>
      </c>
      <c r="G19" s="196">
        <f t="shared" si="0"/>
        <v>116</v>
      </c>
      <c r="H19" s="77">
        <v>36</v>
      </c>
      <c r="I19" s="77"/>
      <c r="J19" s="77"/>
      <c r="K19" s="77"/>
      <c r="L19" s="77"/>
      <c r="M19" s="194">
        <f t="shared" si="2"/>
        <v>0</v>
      </c>
      <c r="N19" s="194">
        <f t="shared" si="1"/>
        <v>152</v>
      </c>
    </row>
    <row r="20" spans="1:14" ht="17.25" x14ac:dyDescent="0.3">
      <c r="A20" s="312"/>
      <c r="B20" s="77">
        <v>13</v>
      </c>
      <c r="C20" s="77" t="s">
        <v>298</v>
      </c>
      <c r="D20" s="77">
        <v>1</v>
      </c>
      <c r="E20" s="77">
        <v>2</v>
      </c>
      <c r="F20" s="77">
        <v>4</v>
      </c>
      <c r="G20" s="196">
        <f t="shared" si="0"/>
        <v>232</v>
      </c>
      <c r="H20" s="77">
        <v>36</v>
      </c>
      <c r="I20" s="77"/>
      <c r="J20" s="77"/>
      <c r="K20" s="77"/>
      <c r="L20" s="77"/>
      <c r="M20" s="194">
        <f t="shared" si="2"/>
        <v>0</v>
      </c>
      <c r="N20" s="194">
        <f t="shared" si="1"/>
        <v>268</v>
      </c>
    </row>
    <row r="21" spans="1:14" ht="17.25" x14ac:dyDescent="0.3">
      <c r="A21" s="386"/>
      <c r="B21" s="385" t="s">
        <v>174</v>
      </c>
      <c r="C21" s="385"/>
      <c r="D21" s="77" t="s">
        <v>1</v>
      </c>
      <c r="E21" s="77"/>
      <c r="F21" s="77"/>
      <c r="G21" s="196">
        <f>E21*F21*29</f>
        <v>0</v>
      </c>
      <c r="H21" s="77"/>
      <c r="I21" s="77"/>
      <c r="J21" s="77"/>
      <c r="K21" s="77"/>
      <c r="L21" s="77"/>
      <c r="M21" s="194"/>
      <c r="N21" s="195">
        <f>SUM(N8:N20)</f>
        <v>4975</v>
      </c>
    </row>
    <row r="22" spans="1:14" ht="17.25" x14ac:dyDescent="0.3">
      <c r="A22" s="311" t="s">
        <v>195</v>
      </c>
      <c r="B22" s="77">
        <v>1</v>
      </c>
      <c r="C22" s="77" t="s">
        <v>299</v>
      </c>
      <c r="D22" s="77">
        <v>2</v>
      </c>
      <c r="E22" s="77">
        <v>1</v>
      </c>
      <c r="F22" s="77">
        <v>2</v>
      </c>
      <c r="G22" s="196">
        <f>D22*E22*F22*29</f>
        <v>116</v>
      </c>
      <c r="H22" s="77">
        <v>72</v>
      </c>
      <c r="I22" s="77"/>
      <c r="J22" s="77">
        <v>2</v>
      </c>
      <c r="K22" s="77">
        <v>1</v>
      </c>
      <c r="L22" s="77">
        <v>3</v>
      </c>
      <c r="M22" s="77">
        <v>108</v>
      </c>
      <c r="N22" s="194">
        <f>G22+M22+H22</f>
        <v>296</v>
      </c>
    </row>
    <row r="23" spans="1:14" ht="17.25" x14ac:dyDescent="0.3">
      <c r="A23" s="311"/>
      <c r="B23" s="77"/>
      <c r="C23" s="77"/>
      <c r="D23" s="77"/>
      <c r="E23" s="77"/>
      <c r="F23" s="77"/>
      <c r="G23" s="196">
        <f>E23*F23*29</f>
        <v>0</v>
      </c>
      <c r="H23" s="77"/>
      <c r="I23" s="77"/>
      <c r="J23" s="77"/>
      <c r="K23" s="77"/>
      <c r="L23" s="77"/>
      <c r="M23" s="77">
        <f>L23*K23*J23*18</f>
        <v>0</v>
      </c>
      <c r="N23" s="194">
        <f>G23+M23</f>
        <v>0</v>
      </c>
    </row>
    <row r="24" spans="1:14" ht="18" thickBot="1" x14ac:dyDescent="0.35">
      <c r="A24" s="321"/>
      <c r="B24" s="387" t="s">
        <v>174</v>
      </c>
      <c r="C24" s="387"/>
      <c r="D24" s="134"/>
      <c r="E24" s="134"/>
      <c r="F24" s="134"/>
      <c r="G24" s="195"/>
      <c r="H24" s="172"/>
      <c r="I24" s="172"/>
      <c r="J24" s="172"/>
      <c r="K24" s="172"/>
      <c r="L24" s="172"/>
      <c r="M24" s="172"/>
      <c r="N24" s="195">
        <f>SUM(N22:N23)</f>
        <v>296</v>
      </c>
    </row>
    <row r="25" spans="1:14" ht="18" thickBot="1" x14ac:dyDescent="0.35">
      <c r="A25" s="316" t="s">
        <v>123</v>
      </c>
      <c r="B25" s="317"/>
      <c r="C25" s="317"/>
      <c r="D25" s="138"/>
      <c r="E25" s="138"/>
      <c r="F25" s="138"/>
      <c r="G25" s="138" t="s">
        <v>1</v>
      </c>
      <c r="H25" s="138"/>
      <c r="I25" s="138"/>
      <c r="J25" s="138"/>
      <c r="K25" s="138"/>
      <c r="L25" s="138"/>
      <c r="M25" s="138"/>
      <c r="N25" s="197">
        <f>N24+N21+N7</f>
        <v>6067</v>
      </c>
    </row>
    <row r="26" spans="1:14" ht="17.25" x14ac:dyDescent="0.3">
      <c r="A26" s="75"/>
      <c r="B26" s="75"/>
      <c r="C26" s="383" t="s">
        <v>105</v>
      </c>
      <c r="D26" s="383"/>
      <c r="E26" s="383"/>
      <c r="F26" s="383"/>
      <c r="G26" s="383"/>
      <c r="H26" s="383"/>
      <c r="I26" s="112" t="s">
        <v>300</v>
      </c>
      <c r="J26" s="112"/>
      <c r="K26" s="75"/>
      <c r="L26" s="75"/>
      <c r="M26" s="75"/>
      <c r="N26" s="75"/>
    </row>
    <row r="27" spans="1:14" ht="17.25" x14ac:dyDescent="0.3">
      <c r="A27" s="75"/>
      <c r="B27" s="75"/>
      <c r="C27" s="75"/>
      <c r="D27" s="52" t="s">
        <v>410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17.25" x14ac:dyDescent="0.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</sheetData>
  <mergeCells count="12">
    <mergeCell ref="C26:H26"/>
    <mergeCell ref="A3:B4"/>
    <mergeCell ref="C3:C4"/>
    <mergeCell ref="D3:I3"/>
    <mergeCell ref="J3:N3"/>
    <mergeCell ref="A5:A7"/>
    <mergeCell ref="B7:C7"/>
    <mergeCell ref="A8:A21"/>
    <mergeCell ref="B21:C21"/>
    <mergeCell ref="A22:A24"/>
    <mergeCell ref="B24:C24"/>
    <mergeCell ref="A25:C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A51" workbookViewId="0">
      <selection activeCell="R78" sqref="R78"/>
    </sheetView>
  </sheetViews>
  <sheetFormatPr defaultRowHeight="15" x14ac:dyDescent="0.25"/>
  <cols>
    <col min="1" max="1" width="5.28515625" customWidth="1"/>
    <col min="2" max="2" width="18.5703125" customWidth="1"/>
    <col min="3" max="3" width="14.85546875" customWidth="1"/>
    <col min="5" max="5" width="5" customWidth="1"/>
    <col min="6" max="6" width="4.85546875" customWidth="1"/>
    <col min="7" max="7" width="12.42578125" customWidth="1"/>
    <col min="15" max="15" width="11" customWidth="1"/>
    <col min="16" max="16" width="12.7109375" customWidth="1"/>
    <col min="17" max="17" width="11.85546875" customWidth="1"/>
  </cols>
  <sheetData>
    <row r="1" spans="1:17" x14ac:dyDescent="0.25">
      <c r="A1" s="198"/>
      <c r="B1" s="392" t="s">
        <v>411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7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x14ac:dyDescent="0.25">
      <c r="A3" s="198"/>
      <c r="B3" s="199" t="s">
        <v>301</v>
      </c>
      <c r="C3" s="200"/>
      <c r="D3" s="200"/>
      <c r="E3" s="200"/>
      <c r="F3" s="200"/>
      <c r="G3" s="200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x14ac:dyDescent="0.25">
      <c r="A4" s="201"/>
      <c r="B4" s="201"/>
      <c r="C4" s="201"/>
      <c r="D4" s="388" t="s">
        <v>302</v>
      </c>
      <c r="E4" s="388"/>
      <c r="F4" s="388"/>
      <c r="G4" s="388"/>
      <c r="H4" s="388" t="s">
        <v>15</v>
      </c>
      <c r="I4" s="388"/>
      <c r="J4" s="388"/>
      <c r="K4" s="388"/>
      <c r="L4" s="388"/>
      <c r="M4" s="388"/>
      <c r="N4" s="388"/>
      <c r="O4" s="388"/>
      <c r="P4" s="201"/>
      <c r="Q4" s="201"/>
    </row>
    <row r="5" spans="1:17" ht="116.25" x14ac:dyDescent="0.25">
      <c r="A5" s="202">
        <v>1</v>
      </c>
      <c r="B5" s="202" t="s">
        <v>138</v>
      </c>
      <c r="C5" s="202" t="s">
        <v>303</v>
      </c>
      <c r="D5" s="203" t="s">
        <v>304</v>
      </c>
      <c r="E5" s="204" t="s">
        <v>305</v>
      </c>
      <c r="F5" s="204" t="s">
        <v>306</v>
      </c>
      <c r="G5" s="203" t="s">
        <v>307</v>
      </c>
      <c r="H5" s="203" t="s">
        <v>308</v>
      </c>
      <c r="I5" s="203" t="s">
        <v>309</v>
      </c>
      <c r="J5" s="203" t="s">
        <v>310</v>
      </c>
      <c r="K5" s="203" t="s">
        <v>311</v>
      </c>
      <c r="L5" s="203" t="s">
        <v>312</v>
      </c>
      <c r="M5" s="203" t="s">
        <v>313</v>
      </c>
      <c r="N5" s="203" t="s">
        <v>314</v>
      </c>
      <c r="O5" s="205" t="s">
        <v>315</v>
      </c>
      <c r="P5" s="203" t="s">
        <v>316</v>
      </c>
      <c r="Q5" s="203" t="s">
        <v>317</v>
      </c>
    </row>
    <row r="6" spans="1:17" x14ac:dyDescent="0.25">
      <c r="A6" s="201"/>
      <c r="B6" s="202">
        <v>1</v>
      </c>
      <c r="C6" s="202">
        <v>2</v>
      </c>
      <c r="D6" s="202">
        <v>3</v>
      </c>
      <c r="E6" s="202"/>
      <c r="F6" s="202"/>
      <c r="G6" s="202">
        <v>4</v>
      </c>
      <c r="H6" s="202">
        <v>5</v>
      </c>
      <c r="I6" s="202">
        <v>6</v>
      </c>
      <c r="J6" s="202">
        <v>7</v>
      </c>
      <c r="K6" s="202">
        <v>8</v>
      </c>
      <c r="L6" s="202">
        <v>9</v>
      </c>
      <c r="M6" s="202">
        <v>10</v>
      </c>
      <c r="N6" s="202">
        <v>11</v>
      </c>
      <c r="O6" s="202">
        <v>12</v>
      </c>
      <c r="P6" s="202">
        <v>13</v>
      </c>
      <c r="Q6" s="202">
        <v>14</v>
      </c>
    </row>
    <row r="7" spans="1:17" x14ac:dyDescent="0.25">
      <c r="A7" s="201">
        <v>1</v>
      </c>
      <c r="B7" s="201" t="s">
        <v>318</v>
      </c>
      <c r="C7" s="201" t="s">
        <v>370</v>
      </c>
      <c r="D7" s="201" t="s">
        <v>320</v>
      </c>
      <c r="E7" s="201"/>
      <c r="F7" s="201"/>
      <c r="G7" s="206">
        <v>1052207</v>
      </c>
      <c r="H7" s="206"/>
      <c r="I7" s="206"/>
      <c r="J7" s="206">
        <f>G7*30%</f>
        <v>315662.09999999998</v>
      </c>
      <c r="K7" s="206"/>
      <c r="L7" s="206"/>
      <c r="M7" s="206"/>
      <c r="N7" s="206"/>
      <c r="O7" s="206">
        <f>SUM(H7:N7)</f>
        <v>315662.09999999998</v>
      </c>
      <c r="P7" s="206">
        <f>G7+O7</f>
        <v>1367869.1</v>
      </c>
      <c r="Q7" s="206">
        <f>P7*12</f>
        <v>16414429.200000001</v>
      </c>
    </row>
    <row r="8" spans="1:17" x14ac:dyDescent="0.25">
      <c r="A8" s="201">
        <v>2</v>
      </c>
      <c r="B8" s="201" t="s">
        <v>321</v>
      </c>
      <c r="C8" s="201" t="s">
        <v>322</v>
      </c>
      <c r="D8" s="201" t="s">
        <v>323</v>
      </c>
      <c r="E8" s="201">
        <v>4</v>
      </c>
      <c r="F8" s="201">
        <v>4</v>
      </c>
      <c r="G8" s="206">
        <v>890013</v>
      </c>
      <c r="H8" s="206"/>
      <c r="I8" s="206"/>
      <c r="J8" s="206">
        <f>G8*30%</f>
        <v>267003.89999999997</v>
      </c>
      <c r="K8" s="206"/>
      <c r="L8" s="206"/>
      <c r="M8" s="206"/>
      <c r="N8" s="206"/>
      <c r="O8" s="206">
        <f t="shared" ref="O8:O22" si="0">SUM(H8:N8)</f>
        <v>267003.89999999997</v>
      </c>
      <c r="P8" s="206">
        <f t="shared" ref="P8:P22" si="1">G8+O8</f>
        <v>1157016.8999999999</v>
      </c>
      <c r="Q8" s="206">
        <f t="shared" ref="Q8:Q22" si="2">P8*12</f>
        <v>13884202.799999999</v>
      </c>
    </row>
    <row r="9" spans="1:17" x14ac:dyDescent="0.25">
      <c r="A9" s="201">
        <v>3</v>
      </c>
      <c r="B9" s="201" t="s">
        <v>324</v>
      </c>
      <c r="C9" s="201" t="s">
        <v>65</v>
      </c>
      <c r="D9" s="201" t="s">
        <v>325</v>
      </c>
      <c r="E9" s="201">
        <v>7</v>
      </c>
      <c r="F9" s="201">
        <v>7</v>
      </c>
      <c r="G9" s="206">
        <v>994629</v>
      </c>
      <c r="H9" s="206">
        <f>G9*26/100</f>
        <v>258603.54</v>
      </c>
      <c r="I9" s="206">
        <f>G9*5/100</f>
        <v>49731.45</v>
      </c>
      <c r="J9" s="206"/>
      <c r="K9" s="206"/>
      <c r="L9" s="206"/>
      <c r="M9" s="206"/>
      <c r="N9" s="206">
        <f>G9*20%</f>
        <v>198925.80000000002</v>
      </c>
      <c r="O9" s="206">
        <f t="shared" si="0"/>
        <v>507260.79000000004</v>
      </c>
      <c r="P9" s="206">
        <f t="shared" si="1"/>
        <v>1501889.79</v>
      </c>
      <c r="Q9" s="206">
        <f t="shared" si="2"/>
        <v>18022677.48</v>
      </c>
    </row>
    <row r="10" spans="1:17" x14ac:dyDescent="0.25">
      <c r="A10" s="201">
        <v>4</v>
      </c>
      <c r="B10" s="201" t="s">
        <v>326</v>
      </c>
      <c r="C10" s="201" t="s">
        <v>68</v>
      </c>
      <c r="D10" s="201" t="s">
        <v>422</v>
      </c>
      <c r="E10" s="201">
        <v>7</v>
      </c>
      <c r="F10" s="201">
        <v>7</v>
      </c>
      <c r="G10" s="206">
        <v>791532</v>
      </c>
      <c r="H10" s="206">
        <f>G10*18/100</f>
        <v>142475.76</v>
      </c>
      <c r="I10" s="206">
        <f>G10*5/100</f>
        <v>39576.6</v>
      </c>
      <c r="J10" s="206"/>
      <c r="K10" s="206"/>
      <c r="L10" s="206"/>
      <c r="M10" s="206"/>
      <c r="N10" s="206"/>
      <c r="O10" s="206">
        <f t="shared" si="0"/>
        <v>182052.36000000002</v>
      </c>
      <c r="P10" s="206">
        <f t="shared" si="1"/>
        <v>973584.36</v>
      </c>
      <c r="Q10" s="206">
        <f t="shared" si="2"/>
        <v>11683012.32</v>
      </c>
    </row>
    <row r="11" spans="1:17" x14ac:dyDescent="0.25">
      <c r="A11" s="201">
        <v>5</v>
      </c>
      <c r="B11" s="201" t="s">
        <v>327</v>
      </c>
      <c r="C11" s="201" t="s">
        <v>328</v>
      </c>
      <c r="D11" s="201" t="s">
        <v>329</v>
      </c>
      <c r="E11" s="201">
        <v>39</v>
      </c>
      <c r="F11" s="201">
        <v>37</v>
      </c>
      <c r="G11" s="206">
        <v>700895</v>
      </c>
      <c r="H11" s="206"/>
      <c r="I11" s="206"/>
      <c r="J11" s="206"/>
      <c r="K11" s="206"/>
      <c r="L11" s="206"/>
      <c r="M11" s="206"/>
      <c r="N11" s="206"/>
      <c r="O11" s="206">
        <f t="shared" si="0"/>
        <v>0</v>
      </c>
      <c r="P11" s="206">
        <f t="shared" si="1"/>
        <v>700895</v>
      </c>
      <c r="Q11" s="206">
        <f t="shared" si="2"/>
        <v>8410740</v>
      </c>
    </row>
    <row r="12" spans="1:17" x14ac:dyDescent="0.25">
      <c r="A12" s="201">
        <v>6</v>
      </c>
      <c r="B12" s="201" t="s">
        <v>330</v>
      </c>
      <c r="C12" s="201" t="s">
        <v>331</v>
      </c>
      <c r="D12" s="201" t="s">
        <v>332</v>
      </c>
      <c r="E12" s="201">
        <v>36</v>
      </c>
      <c r="F12" s="201">
        <v>36</v>
      </c>
      <c r="G12" s="206">
        <v>717662</v>
      </c>
      <c r="H12" s="206">
        <f>G12*14/100</f>
        <v>100472.68</v>
      </c>
      <c r="I12" s="206">
        <f>G12*25/100</f>
        <v>179415.5</v>
      </c>
      <c r="J12" s="206"/>
      <c r="K12" s="206"/>
      <c r="L12" s="206"/>
      <c r="M12" s="206"/>
      <c r="N12" s="206"/>
      <c r="O12" s="206">
        <f t="shared" si="0"/>
        <v>279888.18</v>
      </c>
      <c r="P12" s="206">
        <f t="shared" si="1"/>
        <v>997550.17999999993</v>
      </c>
      <c r="Q12" s="206">
        <f t="shared" si="2"/>
        <v>11970602.16</v>
      </c>
    </row>
    <row r="13" spans="1:17" x14ac:dyDescent="0.25">
      <c r="A13" s="201">
        <v>7</v>
      </c>
      <c r="B13" s="201" t="s">
        <v>333</v>
      </c>
      <c r="C13" s="201" t="s">
        <v>334</v>
      </c>
      <c r="D13" s="201" t="s">
        <v>417</v>
      </c>
      <c r="E13" s="201">
        <v>4</v>
      </c>
      <c r="F13" s="201">
        <v>4</v>
      </c>
      <c r="G13" s="206">
        <v>652670</v>
      </c>
      <c r="H13" s="206"/>
      <c r="I13" s="206"/>
      <c r="J13" s="206"/>
      <c r="K13" s="206"/>
      <c r="L13" s="206"/>
      <c r="M13" s="206"/>
      <c r="N13" s="206"/>
      <c r="O13" s="206">
        <f t="shared" si="0"/>
        <v>0</v>
      </c>
      <c r="P13" s="206">
        <f t="shared" si="1"/>
        <v>652670</v>
      </c>
      <c r="Q13" s="206">
        <f t="shared" si="2"/>
        <v>7832040</v>
      </c>
    </row>
    <row r="14" spans="1:17" x14ac:dyDescent="0.25">
      <c r="A14" s="201">
        <v>8</v>
      </c>
      <c r="B14" s="201" t="s">
        <v>335</v>
      </c>
      <c r="C14" s="201" t="s">
        <v>336</v>
      </c>
      <c r="D14" s="201" t="s">
        <v>339</v>
      </c>
      <c r="E14" s="201">
        <v>4</v>
      </c>
      <c r="F14" s="201">
        <v>4</v>
      </c>
      <c r="G14" s="206">
        <v>652670</v>
      </c>
      <c r="H14" s="206"/>
      <c r="I14" s="206"/>
      <c r="J14" s="206"/>
      <c r="K14" s="206"/>
      <c r="L14" s="206"/>
      <c r="M14" s="206"/>
      <c r="N14" s="206"/>
      <c r="O14" s="206">
        <f t="shared" si="0"/>
        <v>0</v>
      </c>
      <c r="P14" s="206">
        <f t="shared" si="1"/>
        <v>652670</v>
      </c>
      <c r="Q14" s="206">
        <f t="shared" si="2"/>
        <v>7832040</v>
      </c>
    </row>
    <row r="15" spans="1:17" x14ac:dyDescent="0.25">
      <c r="A15" s="201">
        <v>9</v>
      </c>
      <c r="B15" s="201" t="s">
        <v>337</v>
      </c>
      <c r="C15" s="201" t="s">
        <v>338</v>
      </c>
      <c r="D15" s="201" t="s">
        <v>339</v>
      </c>
      <c r="E15" s="201">
        <v>4</v>
      </c>
      <c r="F15" s="201">
        <v>4</v>
      </c>
      <c r="G15" s="206">
        <v>652670</v>
      </c>
      <c r="H15" s="206"/>
      <c r="I15" s="206"/>
      <c r="J15" s="206"/>
      <c r="K15" s="206"/>
      <c r="L15" s="206"/>
      <c r="M15" s="206"/>
      <c r="N15" s="206"/>
      <c r="O15" s="206">
        <f t="shared" si="0"/>
        <v>0</v>
      </c>
      <c r="P15" s="206">
        <f t="shared" si="1"/>
        <v>652670</v>
      </c>
      <c r="Q15" s="206">
        <f t="shared" si="2"/>
        <v>7832040</v>
      </c>
    </row>
    <row r="16" spans="1:17" x14ac:dyDescent="0.25">
      <c r="A16" s="201">
        <v>10</v>
      </c>
      <c r="B16" s="201" t="s">
        <v>340</v>
      </c>
      <c r="C16" s="201" t="s">
        <v>425</v>
      </c>
      <c r="D16" s="201" t="s">
        <v>418</v>
      </c>
      <c r="E16" s="264">
        <v>21</v>
      </c>
      <c r="F16" s="264">
        <v>6</v>
      </c>
      <c r="G16" s="206">
        <v>652670</v>
      </c>
      <c r="H16" s="206"/>
      <c r="I16" s="206">
        <f>G16*5/100</f>
        <v>32633.5</v>
      </c>
      <c r="J16" s="206"/>
      <c r="K16" s="206"/>
      <c r="L16" s="206"/>
      <c r="M16" s="206"/>
      <c r="N16" s="206"/>
      <c r="O16" s="206">
        <f t="shared" si="0"/>
        <v>32633.5</v>
      </c>
      <c r="P16" s="206">
        <f t="shared" si="1"/>
        <v>685303.5</v>
      </c>
      <c r="Q16" s="206">
        <f t="shared" si="2"/>
        <v>8223642</v>
      </c>
    </row>
    <row r="17" spans="1:17" x14ac:dyDescent="0.25">
      <c r="A17" s="201">
        <v>11</v>
      </c>
      <c r="B17" s="201" t="s">
        <v>341</v>
      </c>
      <c r="C17" s="201" t="s">
        <v>342</v>
      </c>
      <c r="D17" s="201" t="s">
        <v>339</v>
      </c>
      <c r="E17" s="201">
        <v>14</v>
      </c>
      <c r="F17" s="201">
        <v>14</v>
      </c>
      <c r="G17" s="206">
        <v>652670</v>
      </c>
      <c r="H17" s="206"/>
      <c r="I17" s="206">
        <f>G17*10/100</f>
        <v>65267</v>
      </c>
      <c r="J17" s="206"/>
      <c r="K17" s="206"/>
      <c r="L17" s="206"/>
      <c r="M17" s="206"/>
      <c r="N17" s="206"/>
      <c r="O17" s="206">
        <f t="shared" si="0"/>
        <v>65267</v>
      </c>
      <c r="P17" s="206">
        <f t="shared" si="1"/>
        <v>717937</v>
      </c>
      <c r="Q17" s="206">
        <f t="shared" si="2"/>
        <v>8615244</v>
      </c>
    </row>
    <row r="18" spans="1:17" x14ac:dyDescent="0.25">
      <c r="A18" s="201">
        <v>12</v>
      </c>
      <c r="B18" s="201" t="s">
        <v>343</v>
      </c>
      <c r="C18" s="201" t="s">
        <v>346</v>
      </c>
      <c r="D18" s="201" t="s">
        <v>419</v>
      </c>
      <c r="E18" s="201">
        <v>3</v>
      </c>
      <c r="F18" s="201">
        <v>3</v>
      </c>
      <c r="G18" s="206">
        <v>797676</v>
      </c>
      <c r="H18" s="206"/>
      <c r="I18" s="206"/>
      <c r="J18" s="206"/>
      <c r="K18" s="206">
        <f>G18*10/100</f>
        <v>79767.600000000006</v>
      </c>
      <c r="L18" s="206"/>
      <c r="M18" s="206"/>
      <c r="N18" s="206"/>
      <c r="O18" s="206">
        <f t="shared" si="0"/>
        <v>79767.600000000006</v>
      </c>
      <c r="P18" s="206">
        <f t="shared" si="1"/>
        <v>877443.6</v>
      </c>
      <c r="Q18" s="206">
        <f t="shared" si="2"/>
        <v>10529323.199999999</v>
      </c>
    </row>
    <row r="19" spans="1:17" x14ac:dyDescent="0.25">
      <c r="A19" s="201">
        <v>13</v>
      </c>
      <c r="B19" s="201" t="s">
        <v>343</v>
      </c>
      <c r="C19" s="201"/>
      <c r="D19" s="201" t="s">
        <v>344</v>
      </c>
      <c r="E19" s="201"/>
      <c r="F19" s="201"/>
      <c r="G19" s="206">
        <v>700895</v>
      </c>
      <c r="H19" s="206"/>
      <c r="I19" s="206"/>
      <c r="J19" s="206"/>
      <c r="K19" s="206"/>
      <c r="L19" s="206"/>
      <c r="M19" s="206"/>
      <c r="N19" s="206"/>
      <c r="O19" s="206">
        <f t="shared" si="0"/>
        <v>0</v>
      </c>
      <c r="P19" s="206">
        <f t="shared" si="1"/>
        <v>700895</v>
      </c>
      <c r="Q19" s="206">
        <f t="shared" si="2"/>
        <v>8410740</v>
      </c>
    </row>
    <row r="20" spans="1:17" x14ac:dyDescent="0.25">
      <c r="A20" s="201">
        <v>14</v>
      </c>
      <c r="B20" s="201" t="s">
        <v>345</v>
      </c>
      <c r="C20" s="201" t="s">
        <v>413</v>
      </c>
      <c r="D20" s="201" t="s">
        <v>420</v>
      </c>
      <c r="E20" s="201">
        <v>1</v>
      </c>
      <c r="F20" s="201">
        <v>1</v>
      </c>
      <c r="G20" s="206">
        <v>524695</v>
      </c>
      <c r="H20" s="206"/>
      <c r="I20" s="206"/>
      <c r="J20" s="206"/>
      <c r="K20" s="206"/>
      <c r="L20" s="206"/>
      <c r="M20" s="206"/>
      <c r="N20" s="206"/>
      <c r="O20" s="206">
        <f t="shared" si="0"/>
        <v>0</v>
      </c>
      <c r="P20" s="206">
        <f t="shared" si="1"/>
        <v>524695</v>
      </c>
      <c r="Q20" s="206">
        <f t="shared" si="2"/>
        <v>6296340</v>
      </c>
    </row>
    <row r="21" spans="1:17" x14ac:dyDescent="0.25">
      <c r="A21" s="201">
        <v>15</v>
      </c>
      <c r="B21" s="201" t="s">
        <v>347</v>
      </c>
      <c r="C21" s="201" t="s">
        <v>348</v>
      </c>
      <c r="D21" s="201" t="s">
        <v>421</v>
      </c>
      <c r="E21" s="201">
        <v>9</v>
      </c>
      <c r="F21" s="201">
        <v>9</v>
      </c>
      <c r="G21" s="206">
        <v>635776</v>
      </c>
      <c r="H21" s="206"/>
      <c r="I21" s="206">
        <f>G21*5/100</f>
        <v>31788.799999999999</v>
      </c>
      <c r="J21" s="206"/>
      <c r="K21" s="206"/>
      <c r="L21" s="206"/>
      <c r="M21" s="206"/>
      <c r="N21" s="206"/>
      <c r="O21" s="206">
        <f t="shared" si="0"/>
        <v>31788.799999999999</v>
      </c>
      <c r="P21" s="206">
        <f t="shared" si="1"/>
        <v>667564.80000000005</v>
      </c>
      <c r="Q21" s="206">
        <f t="shared" si="2"/>
        <v>8010777.6000000006</v>
      </c>
    </row>
    <row r="22" spans="1:17" x14ac:dyDescent="0.25">
      <c r="A22" s="201">
        <v>16</v>
      </c>
      <c r="B22" s="201" t="s">
        <v>349</v>
      </c>
      <c r="C22" s="201" t="s">
        <v>350</v>
      </c>
      <c r="D22" s="201" t="s">
        <v>351</v>
      </c>
      <c r="E22" s="201">
        <v>5</v>
      </c>
      <c r="F22" s="201">
        <v>4</v>
      </c>
      <c r="G22" s="206">
        <v>577930</v>
      </c>
      <c r="H22" s="206"/>
      <c r="I22" s="206"/>
      <c r="J22" s="206"/>
      <c r="K22" s="206"/>
      <c r="L22" s="206"/>
      <c r="M22" s="206"/>
      <c r="N22" s="206"/>
      <c r="O22" s="206">
        <f t="shared" si="0"/>
        <v>0</v>
      </c>
      <c r="P22" s="206">
        <f t="shared" si="1"/>
        <v>577930</v>
      </c>
      <c r="Q22" s="206">
        <f t="shared" si="2"/>
        <v>6935160</v>
      </c>
    </row>
    <row r="23" spans="1:17" x14ac:dyDescent="0.25">
      <c r="A23" s="201"/>
      <c r="B23" s="207" t="s">
        <v>352</v>
      </c>
      <c r="C23" s="201"/>
      <c r="D23" s="201"/>
      <c r="E23" s="201"/>
      <c r="F23" s="201"/>
      <c r="G23" s="208">
        <f t="shared" ref="G23:Q23" si="3">SUM(G7:G22)</f>
        <v>11647260</v>
      </c>
      <c r="H23" s="208">
        <f t="shared" si="3"/>
        <v>501551.98000000004</v>
      </c>
      <c r="I23" s="208">
        <f t="shared" si="3"/>
        <v>398412.85</v>
      </c>
      <c r="J23" s="208">
        <f t="shared" si="3"/>
        <v>582666</v>
      </c>
      <c r="K23" s="208">
        <f t="shared" si="3"/>
        <v>79767.600000000006</v>
      </c>
      <c r="L23" s="208">
        <f t="shared" si="3"/>
        <v>0</v>
      </c>
      <c r="M23" s="208">
        <f t="shared" si="3"/>
        <v>0</v>
      </c>
      <c r="N23" s="208">
        <f t="shared" si="3"/>
        <v>198925.80000000002</v>
      </c>
      <c r="O23" s="208">
        <f t="shared" si="3"/>
        <v>1761324.2300000002</v>
      </c>
      <c r="P23" s="208">
        <f t="shared" si="3"/>
        <v>13408584.23</v>
      </c>
      <c r="Q23" s="208">
        <f t="shared" si="3"/>
        <v>160903010.76000002</v>
      </c>
    </row>
    <row r="24" spans="1:17" x14ac:dyDescent="0.25">
      <c r="A24" s="393" t="s">
        <v>353</v>
      </c>
      <c r="B24" s="394"/>
      <c r="C24" s="394"/>
      <c r="D24" s="395"/>
      <c r="E24" s="209"/>
      <c r="F24" s="209"/>
      <c r="G24" s="210">
        <f>G23*12.5%</f>
        <v>1455907.5</v>
      </c>
      <c r="H24" s="210">
        <f t="shared" ref="H24:Q24" si="4">H23*12.5%</f>
        <v>62693.997500000005</v>
      </c>
      <c r="I24" s="210">
        <f t="shared" si="4"/>
        <v>49801.606249999997</v>
      </c>
      <c r="J24" s="210">
        <f t="shared" si="4"/>
        <v>72833.25</v>
      </c>
      <c r="K24" s="210">
        <f t="shared" si="4"/>
        <v>9970.9500000000007</v>
      </c>
      <c r="L24" s="210">
        <f t="shared" si="4"/>
        <v>0</v>
      </c>
      <c r="M24" s="210">
        <f t="shared" si="4"/>
        <v>0</v>
      </c>
      <c r="N24" s="210">
        <f t="shared" si="4"/>
        <v>24865.725000000002</v>
      </c>
      <c r="O24" s="210">
        <f t="shared" si="4"/>
        <v>220165.52875000003</v>
      </c>
      <c r="P24" s="210">
        <f t="shared" si="4"/>
        <v>1676073.0287500001</v>
      </c>
      <c r="Q24" s="210">
        <f t="shared" si="4"/>
        <v>20112876.345000003</v>
      </c>
    </row>
    <row r="25" spans="1:17" x14ac:dyDescent="0.25">
      <c r="A25" s="198"/>
      <c r="B25" s="198"/>
      <c r="C25" s="211"/>
      <c r="D25" s="198"/>
      <c r="E25" s="198"/>
      <c r="F25" s="198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x14ac:dyDescent="0.25">
      <c r="A26" s="396" t="s">
        <v>354</v>
      </c>
      <c r="B26" s="396"/>
      <c r="C26" s="396"/>
      <c r="D26" s="396"/>
      <c r="E26" s="396"/>
      <c r="F26" s="396"/>
      <c r="G26" s="396"/>
      <c r="H26" s="396"/>
      <c r="I26" s="396"/>
      <c r="J26" s="396"/>
      <c r="K26" s="198"/>
      <c r="L26" s="198"/>
      <c r="M26" s="198"/>
      <c r="N26" s="198"/>
      <c r="O26" s="198"/>
      <c r="P26" s="198"/>
      <c r="Q26" s="198"/>
    </row>
    <row r="27" spans="1:17" x14ac:dyDescent="0.25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</row>
    <row r="28" spans="1:17" x14ac:dyDescent="0.25">
      <c r="A28" s="201"/>
      <c r="B28" s="201"/>
      <c r="C28" s="201"/>
      <c r="D28" s="388" t="s">
        <v>302</v>
      </c>
      <c r="E28" s="388"/>
      <c r="F28" s="388"/>
      <c r="G28" s="388"/>
      <c r="H28" s="388" t="s">
        <v>15</v>
      </c>
      <c r="I28" s="388"/>
      <c r="J28" s="388"/>
      <c r="K28" s="388"/>
      <c r="L28" s="388"/>
      <c r="M28" s="388"/>
      <c r="N28" s="388"/>
      <c r="O28" s="388"/>
      <c r="P28" s="201"/>
      <c r="Q28" s="201"/>
    </row>
    <row r="29" spans="1:17" ht="116.25" x14ac:dyDescent="0.25">
      <c r="A29" s="201">
        <v>1</v>
      </c>
      <c r="B29" s="201" t="s">
        <v>138</v>
      </c>
      <c r="C29" s="201" t="s">
        <v>303</v>
      </c>
      <c r="D29" s="213" t="s">
        <v>304</v>
      </c>
      <c r="E29" s="204" t="s">
        <v>305</v>
      </c>
      <c r="F29" s="204" t="s">
        <v>306</v>
      </c>
      <c r="G29" s="213" t="s">
        <v>307</v>
      </c>
      <c r="H29" s="213" t="s">
        <v>308</v>
      </c>
      <c r="I29" s="213" t="s">
        <v>309</v>
      </c>
      <c r="J29" s="213" t="s">
        <v>310</v>
      </c>
      <c r="K29" s="213" t="s">
        <v>311</v>
      </c>
      <c r="L29" s="213" t="s">
        <v>312</v>
      </c>
      <c r="M29" s="213" t="s">
        <v>313</v>
      </c>
      <c r="N29" s="213" t="s">
        <v>314</v>
      </c>
      <c r="O29" s="214" t="s">
        <v>315</v>
      </c>
      <c r="P29" s="215" t="s">
        <v>316</v>
      </c>
      <c r="Q29" s="213" t="s">
        <v>317</v>
      </c>
    </row>
    <row r="30" spans="1:17" x14ac:dyDescent="0.25">
      <c r="A30" s="201"/>
      <c r="B30" s="202">
        <v>1</v>
      </c>
      <c r="C30" s="202">
        <v>2</v>
      </c>
      <c r="D30" s="202">
        <v>3</v>
      </c>
      <c r="E30" s="202"/>
      <c r="F30" s="202"/>
      <c r="G30" s="202">
        <v>4</v>
      </c>
      <c r="H30" s="202">
        <v>5</v>
      </c>
      <c r="I30" s="202">
        <v>6</v>
      </c>
      <c r="J30" s="202">
        <v>7</v>
      </c>
      <c r="K30" s="202">
        <v>8</v>
      </c>
      <c r="L30" s="202">
        <v>9</v>
      </c>
      <c r="M30" s="202">
        <v>10</v>
      </c>
      <c r="N30" s="202">
        <v>11</v>
      </c>
      <c r="O30" s="202">
        <v>12</v>
      </c>
      <c r="P30" s="202">
        <v>13</v>
      </c>
      <c r="Q30" s="202">
        <v>14</v>
      </c>
    </row>
    <row r="31" spans="1:17" x14ac:dyDescent="0.25">
      <c r="A31" s="201">
        <v>1</v>
      </c>
      <c r="B31" s="201" t="s">
        <v>355</v>
      </c>
      <c r="C31" s="201" t="s">
        <v>356</v>
      </c>
      <c r="D31" s="201" t="s">
        <v>357</v>
      </c>
      <c r="E31" s="201">
        <v>14</v>
      </c>
      <c r="F31" s="201">
        <v>14</v>
      </c>
      <c r="G31" s="206">
        <v>523405</v>
      </c>
      <c r="H31" s="206"/>
      <c r="I31" s="206">
        <f>G31*20/100</f>
        <v>104681</v>
      </c>
      <c r="J31" s="206"/>
      <c r="K31" s="206"/>
      <c r="L31" s="206"/>
      <c r="M31" s="206"/>
      <c r="N31" s="206"/>
      <c r="O31" s="206">
        <f t="shared" ref="O31:O36" si="5">SUM(H31:N31)</f>
        <v>104681</v>
      </c>
      <c r="P31" s="206">
        <f t="shared" ref="P31:P36" si="6">G31+O31</f>
        <v>628086</v>
      </c>
      <c r="Q31" s="206">
        <f t="shared" ref="Q31:Q36" si="7">P31*12</f>
        <v>7537032</v>
      </c>
    </row>
    <row r="32" spans="1:17" x14ac:dyDescent="0.25">
      <c r="A32" s="201">
        <v>2</v>
      </c>
      <c r="B32" s="201" t="s">
        <v>358</v>
      </c>
      <c r="C32" s="201" t="s">
        <v>359</v>
      </c>
      <c r="D32" s="201" t="s">
        <v>357</v>
      </c>
      <c r="E32" s="201">
        <v>29</v>
      </c>
      <c r="F32" s="201">
        <v>14</v>
      </c>
      <c r="G32" s="206">
        <v>523405</v>
      </c>
      <c r="H32" s="206"/>
      <c r="I32" s="206">
        <f>G32*10/100</f>
        <v>52340.5</v>
      </c>
      <c r="J32" s="206"/>
      <c r="K32" s="206"/>
      <c r="L32" s="206"/>
      <c r="M32" s="206"/>
      <c r="N32" s="206"/>
      <c r="O32" s="206">
        <f t="shared" si="5"/>
        <v>52340.5</v>
      </c>
      <c r="P32" s="206">
        <f t="shared" si="6"/>
        <v>575745.5</v>
      </c>
      <c r="Q32" s="206">
        <f t="shared" si="7"/>
        <v>6908946</v>
      </c>
    </row>
    <row r="33" spans="1:17" x14ac:dyDescent="0.25">
      <c r="A33" s="201">
        <v>3</v>
      </c>
      <c r="B33" s="201" t="s">
        <v>358</v>
      </c>
      <c r="C33" s="201" t="s">
        <v>415</v>
      </c>
      <c r="D33" s="201" t="s">
        <v>360</v>
      </c>
      <c r="E33" s="201"/>
      <c r="F33" s="201"/>
      <c r="G33" s="206">
        <v>478742</v>
      </c>
      <c r="H33" s="206"/>
      <c r="I33" s="206"/>
      <c r="J33" s="206"/>
      <c r="K33" s="206"/>
      <c r="L33" s="206"/>
      <c r="M33" s="206"/>
      <c r="N33" s="206"/>
      <c r="O33" s="206">
        <f t="shared" si="5"/>
        <v>0</v>
      </c>
      <c r="P33" s="206">
        <f t="shared" si="6"/>
        <v>478742</v>
      </c>
      <c r="Q33" s="206">
        <f t="shared" si="7"/>
        <v>5744904</v>
      </c>
    </row>
    <row r="34" spans="1:17" x14ac:dyDescent="0.25">
      <c r="A34" s="201">
        <v>4</v>
      </c>
      <c r="B34" s="201" t="s">
        <v>358</v>
      </c>
      <c r="C34" s="201" t="s">
        <v>416</v>
      </c>
      <c r="D34" s="201" t="s">
        <v>360</v>
      </c>
      <c r="E34" s="201"/>
      <c r="F34" s="201"/>
      <c r="G34" s="206">
        <v>478742</v>
      </c>
      <c r="H34" s="206"/>
      <c r="I34" s="206"/>
      <c r="J34" s="206"/>
      <c r="K34" s="206"/>
      <c r="L34" s="206"/>
      <c r="M34" s="206"/>
      <c r="N34" s="206"/>
      <c r="O34" s="206">
        <f t="shared" si="5"/>
        <v>0</v>
      </c>
      <c r="P34" s="206">
        <f t="shared" si="6"/>
        <v>478742</v>
      </c>
      <c r="Q34" s="206">
        <f t="shared" si="7"/>
        <v>5744904</v>
      </c>
    </row>
    <row r="35" spans="1:17" x14ac:dyDescent="0.25">
      <c r="A35" s="201">
        <v>5</v>
      </c>
      <c r="B35" s="201" t="s">
        <v>361</v>
      </c>
      <c r="C35" s="201" t="s">
        <v>414</v>
      </c>
      <c r="D35" s="201" t="s">
        <v>362</v>
      </c>
      <c r="E35" s="201"/>
      <c r="F35" s="201"/>
      <c r="G35" s="206">
        <v>523405</v>
      </c>
      <c r="H35" s="206"/>
      <c r="I35" s="206"/>
      <c r="J35" s="206"/>
      <c r="K35" s="206"/>
      <c r="L35" s="206"/>
      <c r="M35" s="206"/>
      <c r="N35" s="206"/>
      <c r="O35" s="206">
        <f t="shared" si="5"/>
        <v>0</v>
      </c>
      <c r="P35" s="206">
        <f t="shared" si="6"/>
        <v>523405</v>
      </c>
      <c r="Q35" s="206">
        <f t="shared" si="7"/>
        <v>6280860</v>
      </c>
    </row>
    <row r="36" spans="1:17" x14ac:dyDescent="0.25">
      <c r="A36" s="201"/>
      <c r="B36" s="201"/>
      <c r="C36" s="201"/>
      <c r="D36" s="201"/>
      <c r="E36" s="201"/>
      <c r="F36" s="201"/>
      <c r="G36" s="206"/>
      <c r="H36" s="206"/>
      <c r="I36" s="206"/>
      <c r="J36" s="206"/>
      <c r="K36" s="206"/>
      <c r="L36" s="206"/>
      <c r="M36" s="206"/>
      <c r="N36" s="206"/>
      <c r="O36" s="206">
        <f t="shared" si="5"/>
        <v>0</v>
      </c>
      <c r="P36" s="206">
        <f t="shared" si="6"/>
        <v>0</v>
      </c>
      <c r="Q36" s="206">
        <f t="shared" si="7"/>
        <v>0</v>
      </c>
    </row>
    <row r="37" spans="1:17" x14ac:dyDescent="0.25">
      <c r="A37" s="201"/>
      <c r="B37" s="207" t="s">
        <v>352</v>
      </c>
      <c r="C37" s="201"/>
      <c r="D37" s="201"/>
      <c r="E37" s="201"/>
      <c r="F37" s="201"/>
      <c r="G37" s="208">
        <f t="shared" ref="G37:Q37" si="8">SUM(G31:G36)</f>
        <v>2527699</v>
      </c>
      <c r="H37" s="208">
        <f t="shared" si="8"/>
        <v>0</v>
      </c>
      <c r="I37" s="208">
        <f t="shared" si="8"/>
        <v>157021.5</v>
      </c>
      <c r="J37" s="208">
        <f t="shared" si="8"/>
        <v>0</v>
      </c>
      <c r="K37" s="208">
        <f t="shared" si="8"/>
        <v>0</v>
      </c>
      <c r="L37" s="208">
        <f t="shared" si="8"/>
        <v>0</v>
      </c>
      <c r="M37" s="208">
        <f t="shared" si="8"/>
        <v>0</v>
      </c>
      <c r="N37" s="208">
        <f t="shared" si="8"/>
        <v>0</v>
      </c>
      <c r="O37" s="208">
        <f t="shared" si="8"/>
        <v>157021.5</v>
      </c>
      <c r="P37" s="208">
        <f t="shared" si="8"/>
        <v>2684720.5</v>
      </c>
      <c r="Q37" s="208">
        <f t="shared" si="8"/>
        <v>32216646</v>
      </c>
    </row>
    <row r="38" spans="1:17" x14ac:dyDescent="0.25">
      <c r="A38" s="397" t="s">
        <v>353</v>
      </c>
      <c r="B38" s="398"/>
      <c r="C38" s="399"/>
      <c r="D38" s="216"/>
      <c r="E38" s="216"/>
      <c r="F38" s="216"/>
      <c r="G38" s="217">
        <f>G37*12.5%</f>
        <v>315962.375</v>
      </c>
      <c r="H38" s="217">
        <f t="shared" ref="H38:Q38" si="9">H37*12.5%</f>
        <v>0</v>
      </c>
      <c r="I38" s="217">
        <f t="shared" si="9"/>
        <v>19627.6875</v>
      </c>
      <c r="J38" s="217">
        <f t="shared" si="9"/>
        <v>0</v>
      </c>
      <c r="K38" s="217">
        <f t="shared" si="9"/>
        <v>0</v>
      </c>
      <c r="L38" s="217">
        <f t="shared" si="9"/>
        <v>0</v>
      </c>
      <c r="M38" s="217">
        <f t="shared" si="9"/>
        <v>0</v>
      </c>
      <c r="N38" s="217">
        <f t="shared" si="9"/>
        <v>0</v>
      </c>
      <c r="O38" s="217">
        <f t="shared" si="9"/>
        <v>19627.6875</v>
      </c>
      <c r="P38" s="217">
        <f t="shared" si="9"/>
        <v>335590.0625</v>
      </c>
      <c r="Q38" s="217">
        <f t="shared" si="9"/>
        <v>4027080.75</v>
      </c>
    </row>
    <row r="39" spans="1:17" x14ac:dyDescent="0.25">
      <c r="A39" s="218"/>
      <c r="B39" s="218"/>
      <c r="C39" s="218"/>
      <c r="D39" s="219"/>
      <c r="E39" s="219"/>
      <c r="F39" s="219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</row>
    <row r="40" spans="1:17" ht="17.25" x14ac:dyDescent="0.3">
      <c r="A40" s="112"/>
      <c r="B40" s="112"/>
      <c r="C40" s="112"/>
      <c r="D40" s="112"/>
      <c r="E40" s="112"/>
      <c r="F40" s="112"/>
      <c r="G40" s="112"/>
      <c r="H40" s="112"/>
      <c r="I40" s="112"/>
      <c r="J40" s="75"/>
      <c r="K40" s="75"/>
      <c r="L40" s="221"/>
      <c r="M40" s="221"/>
      <c r="N40" s="221"/>
      <c r="O40" s="221"/>
      <c r="P40" s="221"/>
      <c r="Q40" s="221"/>
    </row>
    <row r="41" spans="1:17" ht="18.75" x14ac:dyDescent="0.3">
      <c r="A41" s="221"/>
      <c r="B41" s="222" t="s">
        <v>423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</row>
    <row r="42" spans="1:17" ht="18.75" x14ac:dyDescent="0.3">
      <c r="A42" s="221"/>
      <c r="B42" s="222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</row>
    <row r="43" spans="1:17" ht="18.75" x14ac:dyDescent="0.3">
      <c r="A43" s="221"/>
      <c r="B43" s="222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</row>
    <row r="44" spans="1:17" x14ac:dyDescent="0.25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</row>
    <row r="45" spans="1:17" x14ac:dyDescent="0.25">
      <c r="A45" s="221"/>
      <c r="B45" s="400" t="s">
        <v>363</v>
      </c>
      <c r="C45" s="400"/>
      <c r="D45" s="400"/>
      <c r="E45" s="400"/>
      <c r="F45" s="400"/>
      <c r="G45" s="400"/>
      <c r="H45" s="400"/>
      <c r="I45" s="400"/>
      <c r="J45" s="400"/>
      <c r="K45" s="400"/>
      <c r="L45" s="221"/>
      <c r="M45" s="221"/>
      <c r="N45" s="221"/>
      <c r="O45" s="221"/>
      <c r="P45" s="221"/>
      <c r="Q45" s="221"/>
    </row>
    <row r="46" spans="1:17" x14ac:dyDescent="0.25">
      <c r="A46" s="201"/>
      <c r="B46" s="201"/>
      <c r="C46" s="201"/>
      <c r="D46" s="388" t="s">
        <v>302</v>
      </c>
      <c r="E46" s="388"/>
      <c r="F46" s="388"/>
      <c r="G46" s="388"/>
      <c r="H46" s="389" t="s">
        <v>15</v>
      </c>
      <c r="I46" s="390"/>
      <c r="J46" s="390"/>
      <c r="K46" s="390"/>
      <c r="L46" s="390"/>
      <c r="M46" s="390"/>
      <c r="N46" s="390"/>
      <c r="O46" s="391"/>
      <c r="P46" s="201"/>
      <c r="Q46" s="201"/>
    </row>
    <row r="47" spans="1:17" ht="64.5" x14ac:dyDescent="0.25">
      <c r="A47" s="201">
        <v>1</v>
      </c>
      <c r="B47" s="201" t="s">
        <v>138</v>
      </c>
      <c r="C47" s="201" t="s">
        <v>303</v>
      </c>
      <c r="D47" s="213" t="s">
        <v>304</v>
      </c>
      <c r="E47" s="213"/>
      <c r="F47" s="213"/>
      <c r="G47" s="213" t="s">
        <v>307</v>
      </c>
      <c r="H47" s="213" t="s">
        <v>308</v>
      </c>
      <c r="I47" s="213" t="s">
        <v>309</v>
      </c>
      <c r="J47" s="213" t="s">
        <v>310</v>
      </c>
      <c r="K47" s="213" t="s">
        <v>311</v>
      </c>
      <c r="L47" s="213" t="s">
        <v>312</v>
      </c>
      <c r="M47" s="213" t="s">
        <v>313</v>
      </c>
      <c r="N47" s="213" t="s">
        <v>314</v>
      </c>
      <c r="O47" s="214" t="s">
        <v>315</v>
      </c>
      <c r="P47" s="215" t="s">
        <v>316</v>
      </c>
      <c r="Q47" s="213" t="s">
        <v>317</v>
      </c>
    </row>
    <row r="48" spans="1:17" x14ac:dyDescent="0.25">
      <c r="A48" s="201"/>
      <c r="B48" s="202">
        <v>1</v>
      </c>
      <c r="C48" s="202">
        <v>2</v>
      </c>
      <c r="D48" s="202">
        <v>3</v>
      </c>
      <c r="E48" s="202"/>
      <c r="F48" s="202"/>
      <c r="G48" s="202">
        <v>4</v>
      </c>
      <c r="H48" s="202">
        <v>5</v>
      </c>
      <c r="I48" s="202">
        <v>6</v>
      </c>
      <c r="J48" s="202">
        <v>7</v>
      </c>
      <c r="K48" s="202">
        <v>8</v>
      </c>
      <c r="L48" s="202">
        <v>9</v>
      </c>
      <c r="M48" s="202">
        <v>10</v>
      </c>
      <c r="N48" s="202">
        <v>11</v>
      </c>
      <c r="O48" s="202">
        <v>12</v>
      </c>
      <c r="P48" s="202">
        <v>13</v>
      </c>
      <c r="Q48" s="202">
        <v>14</v>
      </c>
    </row>
    <row r="49" spans="1:17" x14ac:dyDescent="0.25">
      <c r="A49" s="201">
        <v>1</v>
      </c>
      <c r="B49" s="201" t="s">
        <v>364</v>
      </c>
      <c r="C49" s="201" t="s">
        <v>365</v>
      </c>
      <c r="D49" s="201" t="s">
        <v>366</v>
      </c>
      <c r="E49" s="201">
        <v>26</v>
      </c>
      <c r="F49" s="201">
        <v>21</v>
      </c>
      <c r="G49" s="206">
        <v>697388</v>
      </c>
      <c r="H49" s="206"/>
      <c r="I49" s="206"/>
      <c r="J49" s="206">
        <f>G49*30%</f>
        <v>209216.4</v>
      </c>
      <c r="K49" s="206"/>
      <c r="L49" s="206"/>
      <c r="M49" s="206"/>
      <c r="N49" s="206"/>
      <c r="O49" s="206">
        <f t="shared" ref="O49:O54" si="10">SUM(H49:N49)</f>
        <v>209216.4</v>
      </c>
      <c r="P49" s="206">
        <f t="shared" ref="P49:P54" si="11">G49+O49</f>
        <v>906604.4</v>
      </c>
      <c r="Q49" s="206">
        <f t="shared" ref="Q49:Q54" si="12">P49*12</f>
        <v>10879252.800000001</v>
      </c>
    </row>
    <row r="50" spans="1:17" x14ac:dyDescent="0.25">
      <c r="A50" s="201">
        <v>2</v>
      </c>
      <c r="B50" s="201" t="s">
        <v>364</v>
      </c>
      <c r="C50" s="201" t="s">
        <v>367</v>
      </c>
      <c r="D50" s="201" t="s">
        <v>366</v>
      </c>
      <c r="E50" s="201">
        <v>36</v>
      </c>
      <c r="F50" s="201">
        <v>36</v>
      </c>
      <c r="G50" s="206">
        <v>697388</v>
      </c>
      <c r="H50" s="206"/>
      <c r="I50" s="206"/>
      <c r="J50" s="206">
        <f>G50*30%</f>
        <v>209216.4</v>
      </c>
      <c r="K50" s="206"/>
      <c r="L50" s="206"/>
      <c r="M50" s="206"/>
      <c r="N50" s="206"/>
      <c r="O50" s="206">
        <f t="shared" si="10"/>
        <v>209216.4</v>
      </c>
      <c r="P50" s="206">
        <f t="shared" si="11"/>
        <v>906604.4</v>
      </c>
      <c r="Q50" s="206">
        <f t="shared" si="12"/>
        <v>10879252.800000001</v>
      </c>
    </row>
    <row r="51" spans="1:17" x14ac:dyDescent="0.25">
      <c r="A51" s="201"/>
      <c r="B51" s="201"/>
      <c r="C51" s="201"/>
      <c r="D51" s="201"/>
      <c r="E51" s="201"/>
      <c r="F51" s="201"/>
      <c r="G51" s="206"/>
      <c r="H51" s="206"/>
      <c r="I51" s="206"/>
      <c r="J51" s="206">
        <f>G51*30%</f>
        <v>0</v>
      </c>
      <c r="K51" s="206"/>
      <c r="L51" s="206"/>
      <c r="M51" s="206"/>
      <c r="N51" s="206"/>
      <c r="O51" s="206">
        <f t="shared" si="10"/>
        <v>0</v>
      </c>
      <c r="P51" s="206">
        <f t="shared" si="11"/>
        <v>0</v>
      </c>
      <c r="Q51" s="206">
        <f t="shared" si="12"/>
        <v>0</v>
      </c>
    </row>
    <row r="52" spans="1:17" x14ac:dyDescent="0.25">
      <c r="A52" s="201"/>
      <c r="B52" s="201"/>
      <c r="C52" s="201"/>
      <c r="D52" s="201"/>
      <c r="E52" s="201"/>
      <c r="F52" s="201"/>
      <c r="G52" s="206"/>
      <c r="H52" s="206"/>
      <c r="I52" s="206"/>
      <c r="J52" s="206">
        <f>G52*30%</f>
        <v>0</v>
      </c>
      <c r="K52" s="206"/>
      <c r="L52" s="206"/>
      <c r="M52" s="206"/>
      <c r="N52" s="206"/>
      <c r="O52" s="206">
        <f t="shared" si="10"/>
        <v>0</v>
      </c>
      <c r="P52" s="206">
        <f t="shared" si="11"/>
        <v>0</v>
      </c>
      <c r="Q52" s="206">
        <f t="shared" si="12"/>
        <v>0</v>
      </c>
    </row>
    <row r="53" spans="1:17" x14ac:dyDescent="0.25">
      <c r="A53" s="201"/>
      <c r="B53" s="201"/>
      <c r="C53" s="201"/>
      <c r="D53" s="201"/>
      <c r="E53" s="201"/>
      <c r="F53" s="201"/>
      <c r="G53" s="206"/>
      <c r="H53" s="206"/>
      <c r="I53" s="206"/>
      <c r="J53" s="206">
        <f>G53*30%</f>
        <v>0</v>
      </c>
      <c r="K53" s="206"/>
      <c r="L53" s="206"/>
      <c r="M53" s="206"/>
      <c r="N53" s="206"/>
      <c r="O53" s="206">
        <f t="shared" si="10"/>
        <v>0</v>
      </c>
      <c r="P53" s="206">
        <f t="shared" si="11"/>
        <v>0</v>
      </c>
      <c r="Q53" s="206">
        <f t="shared" si="12"/>
        <v>0</v>
      </c>
    </row>
    <row r="54" spans="1:17" x14ac:dyDescent="0.25">
      <c r="A54" s="201"/>
      <c r="B54" s="201"/>
      <c r="C54" s="201"/>
      <c r="D54" s="201"/>
      <c r="E54" s="201"/>
      <c r="F54" s="201"/>
      <c r="G54" s="206"/>
      <c r="H54" s="206"/>
      <c r="I54" s="206"/>
      <c r="J54" s="206"/>
      <c r="K54" s="206"/>
      <c r="L54" s="206"/>
      <c r="M54" s="206"/>
      <c r="N54" s="206"/>
      <c r="O54" s="206">
        <f t="shared" si="10"/>
        <v>0</v>
      </c>
      <c r="P54" s="206">
        <f t="shared" si="11"/>
        <v>0</v>
      </c>
      <c r="Q54" s="206">
        <f t="shared" si="12"/>
        <v>0</v>
      </c>
    </row>
    <row r="55" spans="1:17" x14ac:dyDescent="0.25">
      <c r="A55" s="201"/>
      <c r="B55" s="207" t="s">
        <v>352</v>
      </c>
      <c r="C55" s="201"/>
      <c r="D55" s="201"/>
      <c r="E55" s="201"/>
      <c r="F55" s="201"/>
      <c r="G55" s="208">
        <f t="shared" ref="G55:P55" si="13">SUM(G49:G54)</f>
        <v>1394776</v>
      </c>
      <c r="H55" s="208">
        <f t="shared" si="13"/>
        <v>0</v>
      </c>
      <c r="I55" s="208">
        <f t="shared" si="13"/>
        <v>0</v>
      </c>
      <c r="J55" s="208">
        <f t="shared" si="13"/>
        <v>418432.8</v>
      </c>
      <c r="K55" s="208">
        <f t="shared" si="13"/>
        <v>0</v>
      </c>
      <c r="L55" s="208">
        <f t="shared" si="13"/>
        <v>0</v>
      </c>
      <c r="M55" s="208">
        <f t="shared" si="13"/>
        <v>0</v>
      </c>
      <c r="N55" s="208">
        <f t="shared" si="13"/>
        <v>0</v>
      </c>
      <c r="O55" s="208">
        <f t="shared" si="13"/>
        <v>418432.8</v>
      </c>
      <c r="P55" s="208">
        <f t="shared" si="13"/>
        <v>1813208.8</v>
      </c>
      <c r="Q55" s="208">
        <f>Q49+Q50+Q51+Q52+Q53+Q54</f>
        <v>21758505.600000001</v>
      </c>
    </row>
    <row r="56" spans="1:17" x14ac:dyDescent="0.25">
      <c r="A56" s="397" t="s">
        <v>353</v>
      </c>
      <c r="B56" s="398"/>
      <c r="C56" s="399"/>
      <c r="D56" s="223"/>
      <c r="E56" s="223"/>
      <c r="F56" s="223"/>
      <c r="G56" s="224">
        <f>G55*12.5%</f>
        <v>174347</v>
      </c>
      <c r="H56" s="224">
        <f t="shared" ref="H56:Q56" si="14">H55*12.5%</f>
        <v>0</v>
      </c>
      <c r="I56" s="224">
        <f t="shared" si="14"/>
        <v>0</v>
      </c>
      <c r="J56" s="224">
        <f t="shared" si="14"/>
        <v>52304.1</v>
      </c>
      <c r="K56" s="224">
        <f t="shared" si="14"/>
        <v>0</v>
      </c>
      <c r="L56" s="224">
        <f t="shared" si="14"/>
        <v>0</v>
      </c>
      <c r="M56" s="224">
        <f t="shared" si="14"/>
        <v>0</v>
      </c>
      <c r="N56" s="224">
        <f t="shared" si="14"/>
        <v>0</v>
      </c>
      <c r="O56" s="224">
        <f t="shared" si="14"/>
        <v>52304.1</v>
      </c>
      <c r="P56" s="224">
        <f t="shared" si="14"/>
        <v>226651.1</v>
      </c>
      <c r="Q56" s="224">
        <f t="shared" si="14"/>
        <v>2719813.2</v>
      </c>
    </row>
    <row r="57" spans="1:17" x14ac:dyDescent="0.25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</row>
    <row r="58" spans="1:17" x14ac:dyDescent="0.25">
      <c r="A58" s="198"/>
      <c r="B58" s="199" t="s">
        <v>368</v>
      </c>
      <c r="C58" s="199"/>
      <c r="D58" s="199"/>
      <c r="E58" s="199"/>
      <c r="F58" s="199"/>
      <c r="G58" s="199"/>
      <c r="H58" s="225"/>
      <c r="I58" s="225"/>
      <c r="J58" s="198"/>
      <c r="K58" s="198"/>
      <c r="L58" s="198"/>
      <c r="M58" s="198"/>
      <c r="N58" s="198"/>
      <c r="O58" s="198"/>
      <c r="P58" s="198"/>
      <c r="Q58" s="198"/>
    </row>
    <row r="59" spans="1:17" x14ac:dyDescent="0.25">
      <c r="A59" s="201"/>
      <c r="B59" s="201"/>
      <c r="C59" s="201"/>
      <c r="D59" s="388" t="s">
        <v>302</v>
      </c>
      <c r="E59" s="388"/>
      <c r="F59" s="388"/>
      <c r="G59" s="388"/>
      <c r="H59" s="389" t="s">
        <v>15</v>
      </c>
      <c r="I59" s="390"/>
      <c r="J59" s="390"/>
      <c r="K59" s="390"/>
      <c r="L59" s="390"/>
      <c r="M59" s="390"/>
      <c r="N59" s="390"/>
      <c r="O59" s="391"/>
      <c r="P59" s="201"/>
      <c r="Q59" s="201"/>
    </row>
    <row r="60" spans="1:17" ht="64.5" x14ac:dyDescent="0.25">
      <c r="A60" s="201">
        <v>1</v>
      </c>
      <c r="B60" s="201" t="s">
        <v>138</v>
      </c>
      <c r="C60" s="201" t="s">
        <v>303</v>
      </c>
      <c r="D60" s="213" t="s">
        <v>304</v>
      </c>
      <c r="E60" s="213"/>
      <c r="F60" s="213"/>
      <c r="G60" s="213" t="s">
        <v>307</v>
      </c>
      <c r="H60" s="213" t="s">
        <v>308</v>
      </c>
      <c r="I60" s="213" t="s">
        <v>309</v>
      </c>
      <c r="J60" s="213" t="s">
        <v>310</v>
      </c>
      <c r="K60" s="213" t="s">
        <v>311</v>
      </c>
      <c r="L60" s="213" t="s">
        <v>312</v>
      </c>
      <c r="M60" s="213" t="s">
        <v>313</v>
      </c>
      <c r="N60" s="213" t="s">
        <v>314</v>
      </c>
      <c r="O60" s="214" t="s">
        <v>315</v>
      </c>
      <c r="P60" s="215" t="s">
        <v>316</v>
      </c>
      <c r="Q60" s="213" t="s">
        <v>317</v>
      </c>
    </row>
    <row r="61" spans="1:17" x14ac:dyDescent="0.25">
      <c r="A61" s="201"/>
      <c r="B61" s="202">
        <v>1</v>
      </c>
      <c r="C61" s="202">
        <v>2</v>
      </c>
      <c r="D61" s="202">
        <v>3</v>
      </c>
      <c r="E61" s="202"/>
      <c r="F61" s="202"/>
      <c r="G61" s="202">
        <v>4</v>
      </c>
      <c r="H61" s="202">
        <v>5</v>
      </c>
      <c r="I61" s="202">
        <v>6</v>
      </c>
      <c r="J61" s="202">
        <v>7</v>
      </c>
      <c r="K61" s="202">
        <v>8</v>
      </c>
      <c r="L61" s="202">
        <v>9</v>
      </c>
      <c r="M61" s="202">
        <v>10</v>
      </c>
      <c r="N61" s="202">
        <v>11</v>
      </c>
      <c r="O61" s="202">
        <v>12</v>
      </c>
      <c r="P61" s="202">
        <v>13</v>
      </c>
      <c r="Q61" s="202">
        <v>14</v>
      </c>
    </row>
    <row r="62" spans="1:17" x14ac:dyDescent="0.25">
      <c r="A62" s="201">
        <v>1</v>
      </c>
      <c r="B62" s="201" t="s">
        <v>369</v>
      </c>
      <c r="C62" s="201" t="s">
        <v>319</v>
      </c>
      <c r="D62" s="201" t="s">
        <v>320</v>
      </c>
      <c r="E62" s="201">
        <v>24</v>
      </c>
      <c r="F62" s="201">
        <v>16</v>
      </c>
      <c r="G62" s="206">
        <v>1052207</v>
      </c>
      <c r="H62" s="206"/>
      <c r="I62" s="206"/>
      <c r="J62" s="206">
        <f>G62*30%</f>
        <v>315662.09999999998</v>
      </c>
      <c r="K62" s="206"/>
      <c r="L62" s="206"/>
      <c r="M62" s="206"/>
      <c r="N62" s="206"/>
      <c r="O62" s="206">
        <f>SUM(H62:N62)</f>
        <v>315662.09999999998</v>
      </c>
      <c r="P62" s="206">
        <f>G62+O62</f>
        <v>1367869.1</v>
      </c>
      <c r="Q62" s="206">
        <f>P62*12</f>
        <v>16414429.200000001</v>
      </c>
    </row>
    <row r="63" spans="1:17" x14ac:dyDescent="0.25">
      <c r="A63" s="201">
        <v>2</v>
      </c>
      <c r="B63" s="201" t="s">
        <v>94</v>
      </c>
      <c r="C63" s="201" t="s">
        <v>95</v>
      </c>
      <c r="D63" s="201" t="s">
        <v>325</v>
      </c>
      <c r="E63" s="201">
        <v>9</v>
      </c>
      <c r="F63" s="201">
        <v>9</v>
      </c>
      <c r="G63" s="206">
        <v>994629</v>
      </c>
      <c r="H63" s="206">
        <f>G63*26/100</f>
        <v>258603.54</v>
      </c>
      <c r="I63" s="206">
        <f>G63*5%</f>
        <v>49731.450000000004</v>
      </c>
      <c r="J63" s="206"/>
      <c r="K63" s="206"/>
      <c r="L63" s="206"/>
      <c r="M63" s="206"/>
      <c r="N63" s="206">
        <f>G63*25%</f>
        <v>248657.25</v>
      </c>
      <c r="O63" s="206">
        <f>SUM(H63:N63)</f>
        <v>556992.24</v>
      </c>
      <c r="P63" s="206">
        <f>G63+O63</f>
        <v>1551621.24</v>
      </c>
      <c r="Q63" s="206">
        <f>P63*12</f>
        <v>18619454.879999999</v>
      </c>
    </row>
    <row r="64" spans="1:17" x14ac:dyDescent="0.25">
      <c r="A64" s="201"/>
      <c r="B64" s="201"/>
      <c r="C64" s="201"/>
      <c r="D64" s="201"/>
      <c r="E64" s="201"/>
      <c r="F64" s="201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</row>
    <row r="65" spans="1:19" x14ac:dyDescent="0.25">
      <c r="A65" s="201"/>
      <c r="B65" s="207" t="s">
        <v>352</v>
      </c>
      <c r="C65" s="201"/>
      <c r="D65" s="201"/>
      <c r="E65" s="201"/>
      <c r="F65" s="201"/>
      <c r="G65" s="208">
        <f t="shared" ref="G65:Q65" si="15">SUM(G62:G63)</f>
        <v>2046836</v>
      </c>
      <c r="H65" s="208">
        <f t="shared" si="15"/>
        <v>258603.54</v>
      </c>
      <c r="I65" s="208">
        <f t="shared" si="15"/>
        <v>49731.450000000004</v>
      </c>
      <c r="J65" s="208">
        <f t="shared" si="15"/>
        <v>315662.09999999998</v>
      </c>
      <c r="K65" s="208">
        <f t="shared" si="15"/>
        <v>0</v>
      </c>
      <c r="L65" s="208">
        <f t="shared" si="15"/>
        <v>0</v>
      </c>
      <c r="M65" s="208">
        <f t="shared" si="15"/>
        <v>0</v>
      </c>
      <c r="N65" s="208">
        <f t="shared" si="15"/>
        <v>248657.25</v>
      </c>
      <c r="O65" s="208">
        <f t="shared" si="15"/>
        <v>872654.34</v>
      </c>
      <c r="P65" s="208">
        <f t="shared" si="15"/>
        <v>2919490.34</v>
      </c>
      <c r="Q65" s="208">
        <f t="shared" si="15"/>
        <v>35033884.079999998</v>
      </c>
      <c r="R65">
        <v>24562032</v>
      </c>
      <c r="S65">
        <v>10471848</v>
      </c>
    </row>
    <row r="66" spans="1:19" x14ac:dyDescent="0.25">
      <c r="A66" s="393" t="s">
        <v>353</v>
      </c>
      <c r="B66" s="394"/>
      <c r="C66" s="394"/>
      <c r="D66" s="395"/>
      <c r="E66" s="209"/>
      <c r="F66" s="209"/>
      <c r="G66" s="210">
        <f>G65*12.5%</f>
        <v>255854.5</v>
      </c>
      <c r="H66" s="210">
        <f t="shared" ref="H66:Q66" si="16">H65*12.5%</f>
        <v>32325.442500000001</v>
      </c>
      <c r="I66" s="210">
        <f t="shared" si="16"/>
        <v>6216.4312500000005</v>
      </c>
      <c r="J66" s="210">
        <f t="shared" si="16"/>
        <v>39457.762499999997</v>
      </c>
      <c r="K66" s="210">
        <f t="shared" si="16"/>
        <v>0</v>
      </c>
      <c r="L66" s="210">
        <f t="shared" si="16"/>
        <v>0</v>
      </c>
      <c r="M66" s="210">
        <f t="shared" si="16"/>
        <v>0</v>
      </c>
      <c r="N66" s="210">
        <f t="shared" si="16"/>
        <v>31082.15625</v>
      </c>
      <c r="O66" s="210">
        <f t="shared" si="16"/>
        <v>109081.7925</v>
      </c>
      <c r="P66" s="210">
        <f t="shared" si="16"/>
        <v>364936.29249999998</v>
      </c>
      <c r="Q66" s="210">
        <f t="shared" si="16"/>
        <v>4379235.51</v>
      </c>
    </row>
    <row r="67" spans="1:19" x14ac:dyDescent="0.25">
      <c r="A67" s="198"/>
      <c r="B67" s="198"/>
      <c r="C67" s="211"/>
      <c r="D67" s="198"/>
      <c r="E67" s="198"/>
      <c r="F67" s="198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1:19" x14ac:dyDescent="0.25">
      <c r="A68" s="396" t="s">
        <v>371</v>
      </c>
      <c r="B68" s="396"/>
      <c r="C68" s="396"/>
      <c r="D68" s="396"/>
      <c r="E68" s="396"/>
      <c r="F68" s="396"/>
      <c r="G68" s="396"/>
      <c r="H68" s="396"/>
      <c r="I68" s="396"/>
      <c r="J68" s="396"/>
      <c r="K68" s="198"/>
      <c r="L68" s="198"/>
      <c r="M68" s="198"/>
      <c r="N68" s="198"/>
      <c r="O68" s="198"/>
      <c r="P68" s="198"/>
      <c r="Q68" s="198"/>
    </row>
    <row r="69" spans="1:19" x14ac:dyDescent="0.2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</row>
    <row r="70" spans="1:19" x14ac:dyDescent="0.25">
      <c r="A70" s="201"/>
      <c r="B70" s="201"/>
      <c r="C70" s="201"/>
      <c r="D70" s="388" t="s">
        <v>302</v>
      </c>
      <c r="E70" s="388"/>
      <c r="F70" s="388"/>
      <c r="G70" s="388"/>
      <c r="H70" s="389" t="s">
        <v>15</v>
      </c>
      <c r="I70" s="390"/>
      <c r="J70" s="390"/>
      <c r="K70" s="390"/>
      <c r="L70" s="390"/>
      <c r="M70" s="390"/>
      <c r="N70" s="390"/>
      <c r="O70" s="391"/>
      <c r="P70" s="201"/>
      <c r="Q70" s="201"/>
    </row>
    <row r="71" spans="1:19" ht="64.5" x14ac:dyDescent="0.25">
      <c r="A71" s="201">
        <v>1</v>
      </c>
      <c r="B71" s="201" t="s">
        <v>138</v>
      </c>
      <c r="C71" s="201" t="s">
        <v>303</v>
      </c>
      <c r="D71" s="213" t="s">
        <v>304</v>
      </c>
      <c r="E71" s="213"/>
      <c r="F71" s="213"/>
      <c r="G71" s="213" t="s">
        <v>307</v>
      </c>
      <c r="H71" s="213" t="s">
        <v>308</v>
      </c>
      <c r="I71" s="213" t="s">
        <v>309</v>
      </c>
      <c r="J71" s="213" t="s">
        <v>310</v>
      </c>
      <c r="K71" s="213" t="s">
        <v>311</v>
      </c>
      <c r="L71" s="213" t="s">
        <v>312</v>
      </c>
      <c r="M71" s="213" t="s">
        <v>313</v>
      </c>
      <c r="N71" s="213" t="s">
        <v>314</v>
      </c>
      <c r="O71" s="214" t="s">
        <v>315</v>
      </c>
      <c r="P71" s="215" t="s">
        <v>316</v>
      </c>
      <c r="Q71" s="213" t="s">
        <v>317</v>
      </c>
    </row>
    <row r="72" spans="1:19" x14ac:dyDescent="0.25">
      <c r="A72" s="201"/>
      <c r="B72" s="202">
        <v>1</v>
      </c>
      <c r="C72" s="202">
        <v>2</v>
      </c>
      <c r="D72" s="202">
        <v>3</v>
      </c>
      <c r="E72" s="202"/>
      <c r="F72" s="202"/>
      <c r="G72" s="202">
        <v>4</v>
      </c>
      <c r="H72" s="202">
        <v>5</v>
      </c>
      <c r="I72" s="202">
        <v>6</v>
      </c>
      <c r="J72" s="202">
        <v>7</v>
      </c>
      <c r="K72" s="202" t="s">
        <v>1</v>
      </c>
      <c r="L72" s="202">
        <v>9</v>
      </c>
      <c r="M72" s="202">
        <v>10</v>
      </c>
      <c r="N72" s="202">
        <v>11</v>
      </c>
      <c r="O72" s="202">
        <v>12</v>
      </c>
      <c r="P72" s="202">
        <v>13</v>
      </c>
      <c r="Q72" s="202">
        <v>14</v>
      </c>
    </row>
    <row r="73" spans="1:19" x14ac:dyDescent="0.25">
      <c r="A73" s="201">
        <v>1</v>
      </c>
      <c r="B73" s="201" t="s">
        <v>372</v>
      </c>
      <c r="C73" s="201" t="s">
        <v>373</v>
      </c>
      <c r="D73" s="226" t="s">
        <v>374</v>
      </c>
      <c r="E73" s="226"/>
      <c r="F73" s="226"/>
      <c r="G73" s="206">
        <v>209216</v>
      </c>
      <c r="H73" s="206"/>
      <c r="I73" s="206"/>
      <c r="J73" s="206"/>
      <c r="K73" s="206"/>
      <c r="L73" s="206"/>
      <c r="M73" s="206"/>
      <c r="N73" s="206"/>
      <c r="O73" s="206">
        <f>SUM(H73:N73)</f>
        <v>0</v>
      </c>
      <c r="P73" s="206">
        <f>G73+O73</f>
        <v>209216</v>
      </c>
      <c r="Q73" s="206">
        <f>P73*12</f>
        <v>2510592</v>
      </c>
    </row>
    <row r="74" spans="1:19" x14ac:dyDescent="0.25">
      <c r="A74" s="201">
        <v>2</v>
      </c>
      <c r="B74" s="201" t="s">
        <v>372</v>
      </c>
      <c r="C74" s="201" t="s">
        <v>375</v>
      </c>
      <c r="D74" s="226" t="s">
        <v>374</v>
      </c>
      <c r="E74" s="226"/>
      <c r="F74" s="226"/>
      <c r="G74" s="206">
        <v>209216</v>
      </c>
      <c r="H74" s="206"/>
      <c r="I74" s="206"/>
      <c r="J74" s="206"/>
      <c r="K74" s="206"/>
      <c r="L74" s="206"/>
      <c r="M74" s="206"/>
      <c r="N74" s="206"/>
      <c r="O74" s="206">
        <f>SUM(H74:N74)</f>
        <v>0</v>
      </c>
      <c r="P74" s="206">
        <f>G74+O74</f>
        <v>209216</v>
      </c>
      <c r="Q74" s="206">
        <f>P74*12</f>
        <v>2510592</v>
      </c>
    </row>
    <row r="75" spans="1:19" x14ac:dyDescent="0.25">
      <c r="A75" s="201"/>
      <c r="B75" s="201"/>
      <c r="C75" s="201"/>
      <c r="D75" s="226"/>
      <c r="E75" s="226"/>
      <c r="F75" s="226"/>
      <c r="G75" s="206"/>
      <c r="H75" s="206"/>
      <c r="I75" s="206"/>
      <c r="J75" s="206"/>
      <c r="K75" s="206"/>
      <c r="L75" s="206"/>
      <c r="M75" s="206"/>
      <c r="N75" s="206"/>
      <c r="O75" s="206">
        <f>SUM(H75:N75)</f>
        <v>0</v>
      </c>
      <c r="P75" s="206">
        <f>G75+O75</f>
        <v>0</v>
      </c>
      <c r="Q75" s="206">
        <f>P75*12</f>
        <v>0</v>
      </c>
    </row>
    <row r="76" spans="1:19" x14ac:dyDescent="0.25">
      <c r="A76" s="201"/>
      <c r="B76" s="201"/>
      <c r="C76" s="201"/>
      <c r="D76" s="226"/>
      <c r="E76" s="226"/>
      <c r="F76" s="226"/>
      <c r="G76" s="206"/>
      <c r="H76" s="206"/>
      <c r="I76" s="206"/>
      <c r="J76" s="206"/>
      <c r="K76" s="206"/>
      <c r="L76" s="206"/>
      <c r="M76" s="206"/>
      <c r="N76" s="206"/>
      <c r="O76" s="206">
        <f>SUM(H76:N76)</f>
        <v>0</v>
      </c>
      <c r="P76" s="206">
        <f>G76+O76</f>
        <v>0</v>
      </c>
      <c r="Q76" s="206">
        <f>P76*12</f>
        <v>0</v>
      </c>
    </row>
    <row r="77" spans="1:19" x14ac:dyDescent="0.25">
      <c r="A77" s="201"/>
      <c r="B77" s="201"/>
      <c r="C77" s="201"/>
      <c r="D77" s="226"/>
      <c r="E77" s="226"/>
      <c r="F77" s="226"/>
      <c r="G77" s="206"/>
      <c r="H77" s="206"/>
      <c r="I77" s="206"/>
      <c r="J77" s="206"/>
      <c r="K77" s="206"/>
      <c r="L77" s="206"/>
      <c r="M77" s="206"/>
      <c r="N77" s="206"/>
      <c r="O77" s="206">
        <f>SUM(H77:N77)</f>
        <v>0</v>
      </c>
      <c r="P77" s="206">
        <f>G77+O77</f>
        <v>0</v>
      </c>
      <c r="Q77" s="206">
        <f>P77*12</f>
        <v>0</v>
      </c>
    </row>
    <row r="78" spans="1:19" x14ac:dyDescent="0.25">
      <c r="A78" s="201"/>
      <c r="B78" s="207" t="s">
        <v>352</v>
      </c>
      <c r="C78" s="201"/>
      <c r="D78" s="201"/>
      <c r="E78" s="201"/>
      <c r="F78" s="201"/>
      <c r="G78" s="208">
        <f t="shared" ref="G78:Q78" si="17">SUM(G73:G77)</f>
        <v>418432</v>
      </c>
      <c r="H78" s="208">
        <f t="shared" si="17"/>
        <v>0</v>
      </c>
      <c r="I78" s="208">
        <f t="shared" si="17"/>
        <v>0</v>
      </c>
      <c r="J78" s="208">
        <f t="shared" si="17"/>
        <v>0</v>
      </c>
      <c r="K78" s="208">
        <f t="shared" si="17"/>
        <v>0</v>
      </c>
      <c r="L78" s="208">
        <f t="shared" si="17"/>
        <v>0</v>
      </c>
      <c r="M78" s="208">
        <f t="shared" si="17"/>
        <v>0</v>
      </c>
      <c r="N78" s="208">
        <f t="shared" si="17"/>
        <v>0</v>
      </c>
      <c r="O78" s="208">
        <f t="shared" si="17"/>
        <v>0</v>
      </c>
      <c r="P78" s="208">
        <f t="shared" si="17"/>
        <v>418432</v>
      </c>
      <c r="Q78" s="208">
        <f t="shared" si="17"/>
        <v>5021184</v>
      </c>
    </row>
    <row r="79" spans="1:19" x14ac:dyDescent="0.25">
      <c r="A79" s="397" t="s">
        <v>353</v>
      </c>
      <c r="B79" s="398"/>
      <c r="C79" s="399"/>
      <c r="D79" s="216"/>
      <c r="E79" s="216"/>
      <c r="F79" s="216"/>
      <c r="G79" s="217">
        <f>G78*12.5%</f>
        <v>52304</v>
      </c>
      <c r="H79" s="217">
        <f t="shared" ref="H79:Q79" si="18">H78*12.5%</f>
        <v>0</v>
      </c>
      <c r="I79" s="217">
        <f t="shared" si="18"/>
        <v>0</v>
      </c>
      <c r="J79" s="217">
        <f t="shared" si="18"/>
        <v>0</v>
      </c>
      <c r="K79" s="217">
        <f t="shared" si="18"/>
        <v>0</v>
      </c>
      <c r="L79" s="217">
        <f t="shared" si="18"/>
        <v>0</v>
      </c>
      <c r="M79" s="217">
        <f t="shared" si="18"/>
        <v>0</v>
      </c>
      <c r="N79" s="217">
        <f t="shared" si="18"/>
        <v>0</v>
      </c>
      <c r="O79" s="217">
        <f t="shared" si="18"/>
        <v>0</v>
      </c>
      <c r="P79" s="217">
        <f t="shared" si="18"/>
        <v>52304</v>
      </c>
      <c r="Q79" s="217">
        <f t="shared" si="18"/>
        <v>627648</v>
      </c>
    </row>
    <row r="80" spans="1:19" x14ac:dyDescent="0.25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</row>
    <row r="81" spans="1:17" ht="17.25" x14ac:dyDescent="0.3">
      <c r="A81" s="221"/>
      <c r="B81" s="221"/>
      <c r="C81" s="75"/>
      <c r="D81" s="112" t="s">
        <v>105</v>
      </c>
      <c r="E81" s="112"/>
      <c r="F81" s="112"/>
      <c r="G81" s="112"/>
      <c r="H81" s="112"/>
      <c r="I81" s="112"/>
      <c r="J81" s="112"/>
      <c r="K81" s="112" t="s">
        <v>300</v>
      </c>
      <c r="L81" s="112"/>
      <c r="M81" s="75"/>
      <c r="N81" s="75"/>
      <c r="O81" s="75"/>
      <c r="P81" s="75"/>
      <c r="Q81" s="227"/>
    </row>
    <row r="82" spans="1:17" ht="18.75" x14ac:dyDescent="0.3">
      <c r="A82" s="221"/>
      <c r="B82" s="221"/>
      <c r="C82" s="221"/>
      <c r="D82" s="221"/>
      <c r="E82" s="221"/>
      <c r="F82" s="221"/>
      <c r="G82" s="222" t="s">
        <v>412</v>
      </c>
      <c r="H82" s="221"/>
      <c r="I82" s="221"/>
      <c r="J82" s="221"/>
      <c r="K82" s="221"/>
      <c r="L82" s="221"/>
      <c r="M82" s="221"/>
      <c r="N82" s="221"/>
      <c r="O82" s="221"/>
      <c r="P82" s="221"/>
      <c r="Q82" s="221"/>
    </row>
    <row r="83" spans="1:17" x14ac:dyDescent="0.25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</row>
    <row r="84" spans="1:17" x14ac:dyDescent="0.25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</row>
    <row r="85" spans="1:17" x14ac:dyDescent="0.25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</row>
    <row r="86" spans="1:17" x14ac:dyDescent="0.25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</row>
  </sheetData>
  <mergeCells count="19">
    <mergeCell ref="A66:D66"/>
    <mergeCell ref="A68:J68"/>
    <mergeCell ref="D70:G70"/>
    <mergeCell ref="H70:O70"/>
    <mergeCell ref="A79:C79"/>
    <mergeCell ref="D59:G59"/>
    <mergeCell ref="H59:O59"/>
    <mergeCell ref="B1:Q1"/>
    <mergeCell ref="D4:G4"/>
    <mergeCell ref="H4:O4"/>
    <mergeCell ref="A24:D24"/>
    <mergeCell ref="A26:J26"/>
    <mergeCell ref="D28:G28"/>
    <mergeCell ref="H28:O28"/>
    <mergeCell ref="A38:C38"/>
    <mergeCell ref="B45:K45"/>
    <mergeCell ref="D46:G46"/>
    <mergeCell ref="H46:O46"/>
    <mergeCell ref="A56:C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workbookViewId="0">
      <selection activeCell="H43" sqref="H43"/>
    </sheetView>
  </sheetViews>
  <sheetFormatPr defaultRowHeight="15" x14ac:dyDescent="0.25"/>
  <cols>
    <col min="2" max="2" width="22.28515625" customWidth="1"/>
    <col min="6" max="6" width="13.7109375" customWidth="1"/>
    <col min="7" max="7" width="11.7109375" customWidth="1"/>
    <col min="8" max="8" width="15.28515625" customWidth="1"/>
    <col min="9" max="9" width="13.42578125" customWidth="1"/>
    <col min="11" max="11" width="12.7109375" customWidth="1"/>
    <col min="12" max="12" width="12.85546875" customWidth="1"/>
  </cols>
  <sheetData>
    <row r="1" spans="1:12" x14ac:dyDescent="0.25">
      <c r="A1" s="446"/>
      <c r="B1" s="440" t="s">
        <v>376</v>
      </c>
      <c r="C1" s="440"/>
      <c r="D1" s="440"/>
      <c r="E1" s="440"/>
      <c r="F1" s="440"/>
      <c r="G1" s="440"/>
      <c r="H1" s="440"/>
      <c r="I1" s="443"/>
      <c r="J1" s="443"/>
      <c r="K1" s="445"/>
      <c r="L1" s="445"/>
    </row>
    <row r="2" spans="1:12" x14ac:dyDescent="0.25">
      <c r="A2" s="446"/>
      <c r="B2" s="441"/>
      <c r="C2" s="441"/>
      <c r="D2" s="441"/>
      <c r="E2" s="441"/>
      <c r="F2" s="441"/>
      <c r="G2" s="441"/>
      <c r="H2" s="441"/>
      <c r="I2" s="443"/>
      <c r="J2" s="443"/>
      <c r="K2" s="445"/>
      <c r="L2" s="445"/>
    </row>
    <row r="3" spans="1:12" x14ac:dyDescent="0.25">
      <c r="A3" s="401" t="s">
        <v>98</v>
      </c>
      <c r="B3" s="401" t="s">
        <v>377</v>
      </c>
      <c r="C3" s="401" t="s">
        <v>378</v>
      </c>
      <c r="D3" s="401" t="s">
        <v>379</v>
      </c>
      <c r="E3" s="403" t="s">
        <v>380</v>
      </c>
      <c r="F3" s="405" t="s">
        <v>14</v>
      </c>
      <c r="G3" s="405" t="s">
        <v>381</v>
      </c>
      <c r="H3" s="407" t="s">
        <v>382</v>
      </c>
      <c r="I3" s="410" t="s">
        <v>383</v>
      </c>
      <c r="J3" s="229"/>
      <c r="K3" s="230"/>
      <c r="L3" s="230"/>
    </row>
    <row r="4" spans="1:12" x14ac:dyDescent="0.25">
      <c r="A4" s="402"/>
      <c r="B4" s="402"/>
      <c r="C4" s="402"/>
      <c r="D4" s="402"/>
      <c r="E4" s="404"/>
      <c r="F4" s="406"/>
      <c r="G4" s="406"/>
      <c r="H4" s="408"/>
      <c r="I4" s="410"/>
      <c r="J4" s="229"/>
      <c r="K4" s="230"/>
      <c r="L4" s="230"/>
    </row>
    <row r="5" spans="1:12" x14ac:dyDescent="0.25">
      <c r="A5" s="231">
        <v>1</v>
      </c>
      <c r="B5" s="201" t="s">
        <v>318</v>
      </c>
      <c r="C5" s="231" t="s">
        <v>384</v>
      </c>
      <c r="D5" s="231">
        <v>2</v>
      </c>
      <c r="E5" s="231">
        <v>1</v>
      </c>
      <c r="F5" s="206">
        <v>1052207</v>
      </c>
      <c r="G5" s="427">
        <f>F5*30%</f>
        <v>315662.09999999998</v>
      </c>
      <c r="H5" s="233">
        <f>G5+F5</f>
        <v>1367869.1</v>
      </c>
      <c r="I5" s="234">
        <f>+H5*12</f>
        <v>16414429.200000001</v>
      </c>
      <c r="J5" s="229"/>
      <c r="K5" s="283">
        <f>+I5</f>
        <v>16414429.200000001</v>
      </c>
      <c r="L5" s="411">
        <f>+K5+K6</f>
        <v>30298632</v>
      </c>
    </row>
    <row r="6" spans="1:12" x14ac:dyDescent="0.25">
      <c r="A6" s="231">
        <v>2</v>
      </c>
      <c r="B6" s="201" t="s">
        <v>321</v>
      </c>
      <c r="C6" s="226" t="s">
        <v>384</v>
      </c>
      <c r="D6" s="226">
        <v>1</v>
      </c>
      <c r="E6" s="231">
        <v>1</v>
      </c>
      <c r="F6" s="206">
        <v>890013</v>
      </c>
      <c r="G6" s="427">
        <f>F6*30%</f>
        <v>267003.89999999997</v>
      </c>
      <c r="H6" s="233">
        <f t="shared" ref="H6:H20" si="0">G6+F6</f>
        <v>1157016.8999999999</v>
      </c>
      <c r="I6" s="234">
        <f t="shared" ref="I6:I20" si="1">+H6*12</f>
        <v>13884202.799999999</v>
      </c>
      <c r="J6" s="229"/>
      <c r="K6" s="283">
        <f>+I6</f>
        <v>13884202.799999999</v>
      </c>
      <c r="L6" s="412"/>
    </row>
    <row r="7" spans="1:12" x14ac:dyDescent="0.25">
      <c r="A7" s="231">
        <v>3</v>
      </c>
      <c r="B7" s="201" t="s">
        <v>324</v>
      </c>
      <c r="C7" s="226" t="s">
        <v>451</v>
      </c>
      <c r="D7" s="226">
        <v>4</v>
      </c>
      <c r="E7" s="231">
        <v>1</v>
      </c>
      <c r="F7" s="206">
        <v>994629</v>
      </c>
      <c r="G7" s="232">
        <v>507261</v>
      </c>
      <c r="H7" s="233">
        <f t="shared" si="0"/>
        <v>1501890</v>
      </c>
      <c r="I7" s="234">
        <f t="shared" si="1"/>
        <v>18022680</v>
      </c>
      <c r="J7" s="229"/>
      <c r="K7" s="283">
        <f>+I7</f>
        <v>18022680</v>
      </c>
      <c r="L7" s="429">
        <f>K7</f>
        <v>18022680</v>
      </c>
    </row>
    <row r="8" spans="1:12" x14ac:dyDescent="0.25">
      <c r="A8" s="231">
        <v>4</v>
      </c>
      <c r="B8" s="201" t="s">
        <v>326</v>
      </c>
      <c r="C8" s="226" t="s">
        <v>452</v>
      </c>
      <c r="D8" s="226">
        <v>5</v>
      </c>
      <c r="E8" s="235">
        <v>1</v>
      </c>
      <c r="F8" s="206">
        <v>791532</v>
      </c>
      <c r="G8" s="232">
        <v>182052</v>
      </c>
      <c r="H8" s="233">
        <f t="shared" si="0"/>
        <v>973584</v>
      </c>
      <c r="I8" s="234">
        <f t="shared" si="1"/>
        <v>11683008</v>
      </c>
      <c r="J8" s="229"/>
      <c r="K8" s="283">
        <f>+I8</f>
        <v>11683008</v>
      </c>
      <c r="L8" s="429">
        <f t="shared" ref="L8:L11" si="2">K8</f>
        <v>11683008</v>
      </c>
    </row>
    <row r="9" spans="1:12" x14ac:dyDescent="0.25">
      <c r="A9" s="231">
        <v>5</v>
      </c>
      <c r="B9" s="201" t="s">
        <v>327</v>
      </c>
      <c r="C9" s="226" t="s">
        <v>386</v>
      </c>
      <c r="D9" s="226">
        <v>1</v>
      </c>
      <c r="E9" s="236">
        <v>1</v>
      </c>
      <c r="F9" s="206">
        <v>700895</v>
      </c>
      <c r="G9" s="232">
        <v>0</v>
      </c>
      <c r="H9" s="233">
        <f t="shared" si="0"/>
        <v>700895</v>
      </c>
      <c r="I9" s="234">
        <f t="shared" si="1"/>
        <v>8410740</v>
      </c>
      <c r="J9" s="229"/>
      <c r="K9" s="283">
        <f>+I9</f>
        <v>8410740</v>
      </c>
      <c r="L9" s="429">
        <f t="shared" si="2"/>
        <v>8410740</v>
      </c>
    </row>
    <row r="10" spans="1:12" x14ac:dyDescent="0.25">
      <c r="A10" s="231">
        <v>6</v>
      </c>
      <c r="B10" s="201" t="s">
        <v>330</v>
      </c>
      <c r="C10" s="226" t="s">
        <v>385</v>
      </c>
      <c r="D10" s="226">
        <v>5</v>
      </c>
      <c r="E10" s="231">
        <v>1</v>
      </c>
      <c r="F10" s="206">
        <v>717662</v>
      </c>
      <c r="G10" s="232">
        <v>279888</v>
      </c>
      <c r="H10" s="233">
        <f t="shared" si="0"/>
        <v>997550</v>
      </c>
      <c r="I10" s="234">
        <f t="shared" si="1"/>
        <v>11970600</v>
      </c>
      <c r="J10" s="229"/>
      <c r="K10" s="283">
        <f>+I10</f>
        <v>11970600</v>
      </c>
      <c r="L10" s="429">
        <f t="shared" si="2"/>
        <v>11970600</v>
      </c>
    </row>
    <row r="11" spans="1:12" x14ac:dyDescent="0.25">
      <c r="A11" s="231">
        <v>7</v>
      </c>
      <c r="B11" s="201" t="s">
        <v>333</v>
      </c>
      <c r="C11" s="226" t="s">
        <v>385</v>
      </c>
      <c r="D11" s="226">
        <v>3</v>
      </c>
      <c r="E11" s="237">
        <v>1</v>
      </c>
      <c r="F11" s="206">
        <v>652670</v>
      </c>
      <c r="G11" s="232">
        <v>0</v>
      </c>
      <c r="H11" s="233">
        <f t="shared" si="0"/>
        <v>652670</v>
      </c>
      <c r="I11" s="234">
        <f t="shared" si="1"/>
        <v>7832040</v>
      </c>
      <c r="J11" s="229"/>
      <c r="K11" s="413">
        <f>I11+I12+I13+I14+I15</f>
        <v>40335012</v>
      </c>
      <c r="L11" s="413">
        <f t="shared" si="2"/>
        <v>40335012</v>
      </c>
    </row>
    <row r="12" spans="1:12" x14ac:dyDescent="0.25">
      <c r="A12" s="231">
        <v>8</v>
      </c>
      <c r="B12" s="201" t="s">
        <v>335</v>
      </c>
      <c r="C12" s="226" t="s">
        <v>453</v>
      </c>
      <c r="D12" s="226">
        <v>3</v>
      </c>
      <c r="E12" s="236">
        <v>1</v>
      </c>
      <c r="F12" s="206">
        <v>652670</v>
      </c>
      <c r="G12" s="232">
        <v>0</v>
      </c>
      <c r="H12" s="233">
        <f t="shared" si="0"/>
        <v>652670</v>
      </c>
      <c r="I12" s="234">
        <f t="shared" si="1"/>
        <v>7832040</v>
      </c>
      <c r="J12" s="229"/>
      <c r="K12" s="417"/>
      <c r="L12" s="417"/>
    </row>
    <row r="13" spans="1:12" x14ac:dyDescent="0.25">
      <c r="A13" s="231">
        <v>9</v>
      </c>
      <c r="B13" s="201" t="s">
        <v>337</v>
      </c>
      <c r="C13" s="226" t="s">
        <v>453</v>
      </c>
      <c r="D13" s="226">
        <v>3</v>
      </c>
      <c r="E13" s="236">
        <v>1</v>
      </c>
      <c r="F13" s="206">
        <v>652670</v>
      </c>
      <c r="G13" s="232">
        <v>0</v>
      </c>
      <c r="H13" s="233">
        <f t="shared" si="0"/>
        <v>652670</v>
      </c>
      <c r="I13" s="234">
        <f t="shared" si="1"/>
        <v>7832040</v>
      </c>
      <c r="J13" s="229"/>
      <c r="K13" s="417"/>
      <c r="L13" s="417"/>
    </row>
    <row r="14" spans="1:12" x14ac:dyDescent="0.25">
      <c r="A14" s="231">
        <v>10</v>
      </c>
      <c r="B14" s="201" t="s">
        <v>340</v>
      </c>
      <c r="C14" s="226" t="s">
        <v>453</v>
      </c>
      <c r="D14" s="226">
        <v>3</v>
      </c>
      <c r="E14" s="231">
        <v>1</v>
      </c>
      <c r="F14" s="206">
        <v>652670</v>
      </c>
      <c r="G14" s="232">
        <v>32634</v>
      </c>
      <c r="H14" s="233">
        <f t="shared" si="0"/>
        <v>685304</v>
      </c>
      <c r="I14" s="234">
        <f t="shared" si="1"/>
        <v>8223648</v>
      </c>
      <c r="J14" s="229"/>
      <c r="K14" s="417"/>
      <c r="L14" s="417"/>
    </row>
    <row r="15" spans="1:12" x14ac:dyDescent="0.25">
      <c r="A15" s="231">
        <v>11</v>
      </c>
      <c r="B15" s="201" t="s">
        <v>341</v>
      </c>
      <c r="C15" s="226" t="s">
        <v>453</v>
      </c>
      <c r="D15" s="226">
        <v>3</v>
      </c>
      <c r="E15" s="235">
        <v>1</v>
      </c>
      <c r="F15" s="206">
        <v>652670</v>
      </c>
      <c r="G15" s="232">
        <v>65267</v>
      </c>
      <c r="H15" s="233">
        <f t="shared" si="0"/>
        <v>717937</v>
      </c>
      <c r="I15" s="234">
        <f t="shared" si="1"/>
        <v>8615244</v>
      </c>
      <c r="J15" s="229"/>
      <c r="K15" s="417"/>
      <c r="L15" s="418"/>
    </row>
    <row r="16" spans="1:12" x14ac:dyDescent="0.25">
      <c r="A16" s="231">
        <v>12</v>
      </c>
      <c r="B16" s="201" t="s">
        <v>343</v>
      </c>
      <c r="C16" s="226" t="s">
        <v>454</v>
      </c>
      <c r="D16" s="226">
        <v>5</v>
      </c>
      <c r="E16" s="237">
        <v>1</v>
      </c>
      <c r="F16" s="206">
        <v>797676</v>
      </c>
      <c r="G16" s="232">
        <v>79768</v>
      </c>
      <c r="H16" s="233">
        <f t="shared" si="0"/>
        <v>877444</v>
      </c>
      <c r="I16" s="234">
        <f t="shared" si="1"/>
        <v>10529328</v>
      </c>
      <c r="J16" s="229"/>
      <c r="K16" s="429">
        <f>I16</f>
        <v>10529328</v>
      </c>
      <c r="L16" s="429">
        <f>K16</f>
        <v>10529328</v>
      </c>
    </row>
    <row r="17" spans="1:12" x14ac:dyDescent="0.25">
      <c r="A17" s="231">
        <v>13</v>
      </c>
      <c r="B17" s="201" t="s">
        <v>343</v>
      </c>
      <c r="C17" s="226" t="s">
        <v>454</v>
      </c>
      <c r="D17" s="226">
        <v>1</v>
      </c>
      <c r="E17" s="236">
        <v>1</v>
      </c>
      <c r="F17" s="206">
        <v>700895</v>
      </c>
      <c r="G17" s="232"/>
      <c r="H17" s="233">
        <f t="shared" si="0"/>
        <v>700895</v>
      </c>
      <c r="I17" s="234">
        <f t="shared" si="1"/>
        <v>8410740</v>
      </c>
      <c r="J17" s="229"/>
      <c r="K17" s="429">
        <f>I17</f>
        <v>8410740</v>
      </c>
      <c r="L17" s="429">
        <f t="shared" ref="L17:L20" si="3">K17</f>
        <v>8410740</v>
      </c>
    </row>
    <row r="18" spans="1:12" x14ac:dyDescent="0.25">
      <c r="A18" s="231">
        <v>14</v>
      </c>
      <c r="B18" s="201" t="s">
        <v>345</v>
      </c>
      <c r="C18" s="226" t="s">
        <v>455</v>
      </c>
      <c r="D18" s="226">
        <v>1</v>
      </c>
      <c r="E18" s="231">
        <v>1</v>
      </c>
      <c r="F18" s="206">
        <v>524695</v>
      </c>
      <c r="G18" s="232"/>
      <c r="H18" s="233">
        <f t="shared" si="0"/>
        <v>524695</v>
      </c>
      <c r="I18" s="234">
        <f t="shared" si="1"/>
        <v>6296340</v>
      </c>
      <c r="J18" s="229"/>
      <c r="K18" s="429">
        <f t="shared" ref="K18:K20" si="4">I18</f>
        <v>6296340</v>
      </c>
      <c r="L18" s="429">
        <f t="shared" si="3"/>
        <v>6296340</v>
      </c>
    </row>
    <row r="19" spans="1:12" x14ac:dyDescent="0.25">
      <c r="A19" s="231">
        <v>15</v>
      </c>
      <c r="B19" s="201" t="s">
        <v>347</v>
      </c>
      <c r="C19" s="226" t="s">
        <v>456</v>
      </c>
      <c r="D19" s="226">
        <v>5</v>
      </c>
      <c r="E19" s="236">
        <v>1</v>
      </c>
      <c r="F19" s="206">
        <v>635776</v>
      </c>
      <c r="G19" s="232">
        <v>31789</v>
      </c>
      <c r="H19" s="233">
        <f t="shared" si="0"/>
        <v>667565</v>
      </c>
      <c r="I19" s="234">
        <f t="shared" si="1"/>
        <v>8010780</v>
      </c>
      <c r="J19" s="229"/>
      <c r="K19" s="429">
        <f t="shared" si="4"/>
        <v>8010780</v>
      </c>
      <c r="L19" s="429">
        <f t="shared" si="3"/>
        <v>8010780</v>
      </c>
    </row>
    <row r="20" spans="1:12" x14ac:dyDescent="0.25">
      <c r="A20" s="231">
        <v>16</v>
      </c>
      <c r="B20" s="201" t="s">
        <v>349</v>
      </c>
      <c r="C20" s="226" t="s">
        <v>456</v>
      </c>
      <c r="D20" s="226">
        <v>3</v>
      </c>
      <c r="E20" s="231">
        <v>1</v>
      </c>
      <c r="F20" s="206">
        <v>577930</v>
      </c>
      <c r="G20" s="232"/>
      <c r="H20" s="233">
        <f t="shared" si="0"/>
        <v>577930</v>
      </c>
      <c r="I20" s="234">
        <f t="shared" si="1"/>
        <v>6935160</v>
      </c>
      <c r="J20" s="229"/>
      <c r="K20" s="429">
        <f t="shared" si="4"/>
        <v>6935160</v>
      </c>
      <c r="L20" s="429">
        <f t="shared" si="3"/>
        <v>6935160</v>
      </c>
    </row>
    <row r="21" spans="1:12" ht="15.75" x14ac:dyDescent="0.25">
      <c r="A21" s="416" t="s">
        <v>387</v>
      </c>
      <c r="B21" s="409"/>
      <c r="C21" s="409"/>
      <c r="D21" s="409"/>
      <c r="E21" s="282">
        <f>SUM(E5:E20)</f>
        <v>16</v>
      </c>
      <c r="F21" s="428">
        <f>SUM(F5:F20)</f>
        <v>11647260</v>
      </c>
      <c r="G21" s="238">
        <f>SUM(G5:G20)</f>
        <v>1761325</v>
      </c>
      <c r="H21" s="238">
        <f>SUM(H5:H20)</f>
        <v>13408585</v>
      </c>
      <c r="I21" s="239">
        <f>SUM(I5:I20)</f>
        <v>160903020</v>
      </c>
      <c r="J21" s="240"/>
      <c r="K21" s="241">
        <f>SUM(K5:K20)</f>
        <v>160903020</v>
      </c>
      <c r="L21" s="242">
        <f>L20+L19+L18+L17+L16+L11+L10+L9+L8+L7+L5</f>
        <v>160903020</v>
      </c>
    </row>
    <row r="22" spans="1:12" ht="15.75" x14ac:dyDescent="0.25">
      <c r="A22" s="437" t="s">
        <v>388</v>
      </c>
      <c r="B22" s="438"/>
      <c r="C22" s="438"/>
      <c r="D22" s="438"/>
      <c r="E22" s="438"/>
      <c r="F22" s="438"/>
      <c r="G22" s="438"/>
      <c r="H22" s="438"/>
      <c r="I22" s="439"/>
      <c r="J22" s="443"/>
      <c r="K22" s="445"/>
      <c r="L22" s="445"/>
    </row>
    <row r="23" spans="1:12" x14ac:dyDescent="0.25">
      <c r="A23" s="243">
        <v>1</v>
      </c>
      <c r="B23" s="201" t="s">
        <v>355</v>
      </c>
      <c r="C23" s="201" t="s">
        <v>457</v>
      </c>
      <c r="D23" s="244">
        <v>5</v>
      </c>
      <c r="E23" s="231">
        <v>1</v>
      </c>
      <c r="F23" s="206">
        <v>523405</v>
      </c>
      <c r="G23" s="245">
        <v>104681</v>
      </c>
      <c r="H23" s="246">
        <f>+F23+G23</f>
        <v>628086</v>
      </c>
      <c r="I23" s="247">
        <f>+H23*12</f>
        <v>7537032</v>
      </c>
      <c r="J23" s="229"/>
      <c r="K23" s="413">
        <f>I23+I24+I25</f>
        <v>20726844</v>
      </c>
      <c r="L23" s="413">
        <f>K23+K26</f>
        <v>32216652</v>
      </c>
    </row>
    <row r="24" spans="1:12" x14ac:dyDescent="0.25">
      <c r="A24" s="243">
        <v>2</v>
      </c>
      <c r="B24" s="201" t="s">
        <v>361</v>
      </c>
      <c r="C24" s="201" t="s">
        <v>457</v>
      </c>
      <c r="D24" s="244">
        <v>5</v>
      </c>
      <c r="E24" s="231">
        <v>1</v>
      </c>
      <c r="F24" s="206">
        <v>523405</v>
      </c>
      <c r="G24" s="245"/>
      <c r="H24" s="246">
        <f>+F24+G24</f>
        <v>523405</v>
      </c>
      <c r="I24" s="247">
        <f t="shared" ref="I24:I27" si="5">+H24*12</f>
        <v>6280860</v>
      </c>
      <c r="J24" s="229"/>
      <c r="K24" s="417"/>
      <c r="L24" s="415"/>
    </row>
    <row r="25" spans="1:12" x14ac:dyDescent="0.25">
      <c r="A25" s="243">
        <v>3</v>
      </c>
      <c r="B25" s="201" t="s">
        <v>358</v>
      </c>
      <c r="C25" s="201" t="s">
        <v>457</v>
      </c>
      <c r="D25" s="244">
        <v>5</v>
      </c>
      <c r="E25" s="430">
        <v>3</v>
      </c>
      <c r="F25" s="206">
        <v>523405</v>
      </c>
      <c r="G25" s="245">
        <v>52341</v>
      </c>
      <c r="H25" s="246">
        <f t="shared" ref="H25:H27" si="6">+F25+G25</f>
        <v>575746</v>
      </c>
      <c r="I25" s="247">
        <f t="shared" si="5"/>
        <v>6908952</v>
      </c>
      <c r="J25" s="229"/>
      <c r="K25" s="418"/>
      <c r="L25" s="415"/>
    </row>
    <row r="26" spans="1:12" x14ac:dyDescent="0.25">
      <c r="A26" s="243">
        <v>4</v>
      </c>
      <c r="B26" s="201" t="s">
        <v>358</v>
      </c>
      <c r="C26" s="201" t="s">
        <v>457</v>
      </c>
      <c r="D26" s="244">
        <v>3</v>
      </c>
      <c r="E26" s="431"/>
      <c r="F26" s="206">
        <v>478742</v>
      </c>
      <c r="G26" s="245">
        <v>0</v>
      </c>
      <c r="H26" s="246">
        <f t="shared" si="6"/>
        <v>478742</v>
      </c>
      <c r="I26" s="247">
        <f t="shared" si="5"/>
        <v>5744904</v>
      </c>
      <c r="J26" s="229"/>
      <c r="K26" s="413">
        <f>I26+I27</f>
        <v>11489808</v>
      </c>
      <c r="L26" s="415"/>
    </row>
    <row r="27" spans="1:12" x14ac:dyDescent="0.25">
      <c r="A27" s="243">
        <v>5</v>
      </c>
      <c r="B27" s="201" t="s">
        <v>358</v>
      </c>
      <c r="C27" s="201" t="s">
        <v>457</v>
      </c>
      <c r="D27" s="244">
        <v>3</v>
      </c>
      <c r="E27" s="432"/>
      <c r="F27" s="206">
        <v>478742</v>
      </c>
      <c r="G27" s="245"/>
      <c r="H27" s="246">
        <f t="shared" si="6"/>
        <v>478742</v>
      </c>
      <c r="I27" s="247">
        <f t="shared" si="5"/>
        <v>5744904</v>
      </c>
      <c r="J27" s="229"/>
      <c r="K27" s="418"/>
      <c r="L27" s="414"/>
    </row>
    <row r="28" spans="1:12" ht="15.75" x14ac:dyDescent="0.25">
      <c r="A28" s="416" t="s">
        <v>387</v>
      </c>
      <c r="B28" s="409"/>
      <c r="C28" s="409"/>
      <c r="D28" s="419"/>
      <c r="E28" s="248">
        <f>SUM(E23:E25)</f>
        <v>5</v>
      </c>
      <c r="F28" s="249">
        <f>SUM(F23:F26)</f>
        <v>2048957</v>
      </c>
      <c r="G28" s="249">
        <f>SUM(G23:G26)</f>
        <v>157022</v>
      </c>
      <c r="H28" s="250">
        <f>SUM(H23:H27)</f>
        <v>2684721</v>
      </c>
      <c r="I28" s="250">
        <f>SUM(I23:I27)</f>
        <v>32216652</v>
      </c>
      <c r="J28" s="251"/>
      <c r="K28" s="241">
        <f>SUM(K23:K26)</f>
        <v>32216652</v>
      </c>
      <c r="L28" s="241">
        <f>L23</f>
        <v>32216652</v>
      </c>
    </row>
    <row r="29" spans="1:12" ht="15.75" x14ac:dyDescent="0.25">
      <c r="A29" s="442"/>
      <c r="B29" s="436" t="s">
        <v>364</v>
      </c>
      <c r="C29" s="436"/>
      <c r="D29" s="436"/>
      <c r="E29" s="436"/>
      <c r="F29" s="436"/>
      <c r="G29" s="436"/>
      <c r="H29" s="436"/>
      <c r="I29" s="436"/>
      <c r="J29" s="443"/>
      <c r="K29" s="444"/>
      <c r="L29" s="444"/>
    </row>
    <row r="30" spans="1:12" x14ac:dyDescent="0.25">
      <c r="A30" s="252">
        <v>1</v>
      </c>
      <c r="B30" s="253" t="s">
        <v>364</v>
      </c>
      <c r="C30" s="252" t="s">
        <v>384</v>
      </c>
      <c r="D30" s="252"/>
      <c r="E30" s="243">
        <v>2</v>
      </c>
      <c r="F30" s="206">
        <v>697388</v>
      </c>
      <c r="G30" s="245">
        <f>+F30*30%</f>
        <v>209216.4</v>
      </c>
      <c r="H30" s="245">
        <f>+F30+G30</f>
        <v>906604.4</v>
      </c>
      <c r="I30" s="247">
        <f>E30*H30*12</f>
        <v>21758505.600000001</v>
      </c>
      <c r="J30" s="254"/>
      <c r="K30" s="283">
        <f>+I30</f>
        <v>21758505.600000001</v>
      </c>
      <c r="L30" s="283">
        <f>+K30</f>
        <v>21758505.600000001</v>
      </c>
    </row>
    <row r="31" spans="1:12" s="434" customFormat="1" ht="15.75" x14ac:dyDescent="0.25">
      <c r="A31" s="416" t="s">
        <v>387</v>
      </c>
      <c r="B31" s="409"/>
      <c r="C31" s="409"/>
      <c r="D31" s="419"/>
      <c r="E31" s="248"/>
      <c r="F31" s="433">
        <v>697388</v>
      </c>
      <c r="G31" s="249">
        <f>+F31*30%</f>
        <v>209216.4</v>
      </c>
      <c r="H31" s="249">
        <f>H30</f>
        <v>906604.4</v>
      </c>
      <c r="I31" s="250">
        <f>I30</f>
        <v>21758505.600000001</v>
      </c>
      <c r="J31" s="255"/>
      <c r="K31" s="241">
        <f>+I31</f>
        <v>21758505.600000001</v>
      </c>
      <c r="L31" s="241">
        <f>+K31</f>
        <v>21758505.600000001</v>
      </c>
    </row>
    <row r="32" spans="1:12" ht="15.75" x14ac:dyDescent="0.25">
      <c r="A32" s="442"/>
      <c r="B32" s="435" t="s">
        <v>389</v>
      </c>
      <c r="C32" s="435"/>
      <c r="D32" s="435"/>
      <c r="E32" s="435"/>
      <c r="F32" s="435"/>
      <c r="G32" s="435"/>
      <c r="H32" s="435"/>
      <c r="I32" s="435"/>
      <c r="J32" s="443"/>
      <c r="K32" s="444"/>
      <c r="L32" s="444"/>
    </row>
    <row r="33" spans="1:12" x14ac:dyDescent="0.25">
      <c r="A33" s="252">
        <v>1</v>
      </c>
      <c r="B33" s="253" t="s">
        <v>390</v>
      </c>
      <c r="C33" s="252" t="s">
        <v>384</v>
      </c>
      <c r="D33" s="252"/>
      <c r="E33" s="243">
        <v>1</v>
      </c>
      <c r="F33" s="206">
        <v>1052207</v>
      </c>
      <c r="G33" s="245">
        <f>F33*30%</f>
        <v>315662.09999999998</v>
      </c>
      <c r="H33" s="245">
        <f>+F33+G33</f>
        <v>1367869.1</v>
      </c>
      <c r="I33" s="247">
        <f>+H33*12</f>
        <v>16414429.200000001</v>
      </c>
      <c r="J33" s="254"/>
      <c r="K33" s="283">
        <f>+I33</f>
        <v>16414429.200000001</v>
      </c>
      <c r="L33" s="283">
        <f>+K33</f>
        <v>16414429.200000001</v>
      </c>
    </row>
    <row r="34" spans="1:12" x14ac:dyDescent="0.25">
      <c r="A34" s="252">
        <v>2</v>
      </c>
      <c r="B34" s="253" t="s">
        <v>391</v>
      </c>
      <c r="C34" s="202" t="s">
        <v>451</v>
      </c>
      <c r="D34" s="252">
        <v>4</v>
      </c>
      <c r="E34" s="243">
        <v>1</v>
      </c>
      <c r="F34" s="206">
        <v>994629</v>
      </c>
      <c r="G34" s="245">
        <v>556992</v>
      </c>
      <c r="H34" s="245">
        <f>+F34+G34</f>
        <v>1551621</v>
      </c>
      <c r="I34" s="247">
        <f>+H34*12</f>
        <v>18619452</v>
      </c>
      <c r="J34" s="254"/>
      <c r="K34" s="283">
        <f>+I34</f>
        <v>18619452</v>
      </c>
      <c r="L34" s="283">
        <f>+K34</f>
        <v>18619452</v>
      </c>
    </row>
    <row r="35" spans="1:12" ht="15.75" x14ac:dyDescent="0.25">
      <c r="A35" s="416" t="s">
        <v>387</v>
      </c>
      <c r="B35" s="409"/>
      <c r="C35" s="409"/>
      <c r="D35" s="419"/>
      <c r="E35" s="248">
        <f>+E33+E34</f>
        <v>2</v>
      </c>
      <c r="F35" s="249">
        <f>F34+F33</f>
        <v>2046836</v>
      </c>
      <c r="G35" s="249">
        <f>G34+G33</f>
        <v>872654.1</v>
      </c>
      <c r="H35" s="249">
        <f>+H33+H34</f>
        <v>2919490.1</v>
      </c>
      <c r="I35" s="249">
        <f>+I33+I34</f>
        <v>35033881.200000003</v>
      </c>
      <c r="J35" s="249">
        <f>+J33+J34</f>
        <v>0</v>
      </c>
      <c r="K35" s="249">
        <f>+K33+K34</f>
        <v>35033881.200000003</v>
      </c>
      <c r="L35" s="249">
        <f>+L33+L34</f>
        <v>35033881.200000003</v>
      </c>
    </row>
    <row r="36" spans="1:12" ht="15.75" x14ac:dyDescent="0.25">
      <c r="A36" s="442"/>
      <c r="B36" s="436"/>
      <c r="C36" s="436"/>
      <c r="D36" s="436"/>
      <c r="E36" s="436"/>
      <c r="F36" s="436"/>
      <c r="G36" s="436"/>
      <c r="H36" s="436"/>
      <c r="I36" s="436"/>
      <c r="J36" s="443"/>
      <c r="K36" s="444"/>
      <c r="L36" s="444"/>
    </row>
    <row r="37" spans="1:12" x14ac:dyDescent="0.25">
      <c r="A37" s="252">
        <v>1</v>
      </c>
      <c r="B37" s="253" t="s">
        <v>372</v>
      </c>
      <c r="C37" s="252" t="s">
        <v>384</v>
      </c>
      <c r="D37" s="252"/>
      <c r="E37" s="252">
        <v>2</v>
      </c>
      <c r="F37" s="206">
        <v>209216</v>
      </c>
      <c r="G37" s="245"/>
      <c r="H37" s="245"/>
      <c r="I37" s="247">
        <f>+E37*F37*12</f>
        <v>5021184</v>
      </c>
      <c r="J37" s="254"/>
      <c r="K37" s="283">
        <f>+I37</f>
        <v>5021184</v>
      </c>
      <c r="L37" s="283">
        <f>+K37</f>
        <v>5021184</v>
      </c>
    </row>
    <row r="38" spans="1:12" ht="15.75" x14ac:dyDescent="0.25">
      <c r="A38" s="416" t="s">
        <v>387</v>
      </c>
      <c r="B38" s="409"/>
      <c r="C38" s="409"/>
      <c r="D38" s="419"/>
      <c r="E38" s="256"/>
      <c r="F38" s="257">
        <f>+F37</f>
        <v>209216</v>
      </c>
      <c r="G38" s="258"/>
      <c r="H38" s="258"/>
      <c r="I38" s="259">
        <f>+I37</f>
        <v>5021184</v>
      </c>
      <c r="J38" s="259">
        <f>+J37</f>
        <v>0</v>
      </c>
      <c r="K38" s="259">
        <f>+K37</f>
        <v>5021184</v>
      </c>
      <c r="L38" s="259">
        <f>+L37</f>
        <v>5021184</v>
      </c>
    </row>
    <row r="39" spans="1:12" x14ac:dyDescent="0.25">
      <c r="A39" s="228"/>
      <c r="B39" s="228"/>
      <c r="C39" s="228"/>
      <c r="D39" s="228"/>
      <c r="E39" s="228"/>
      <c r="F39" s="228"/>
      <c r="G39" s="228"/>
      <c r="H39" s="228"/>
      <c r="I39" s="229"/>
      <c r="J39" s="229"/>
      <c r="K39" s="230"/>
      <c r="L39" s="230"/>
    </row>
    <row r="40" spans="1:12" x14ac:dyDescent="0.25">
      <c r="A40" s="229"/>
      <c r="B40" s="229"/>
      <c r="C40" s="229" t="s">
        <v>392</v>
      </c>
      <c r="D40" s="229"/>
      <c r="E40" s="229"/>
      <c r="F40" s="229"/>
      <c r="G40" s="229"/>
      <c r="H40" s="229"/>
      <c r="I40" s="229"/>
      <c r="J40" s="229"/>
      <c r="K40" s="230"/>
      <c r="L40" s="230"/>
    </row>
    <row r="41" spans="1:12" x14ac:dyDescent="0.25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30"/>
      <c r="L41" s="230"/>
    </row>
    <row r="42" spans="1:12" x14ac:dyDescent="0.25">
      <c r="A42" s="229"/>
      <c r="B42" s="229"/>
      <c r="C42" s="229" t="s">
        <v>458</v>
      </c>
      <c r="D42" s="229"/>
      <c r="E42" s="229"/>
      <c r="F42" s="229"/>
      <c r="G42" s="229"/>
      <c r="H42" s="229"/>
      <c r="I42" s="229"/>
      <c r="J42" s="229"/>
      <c r="K42" s="230"/>
      <c r="L42" s="230"/>
    </row>
  </sheetData>
  <mergeCells count="26">
    <mergeCell ref="A31:D31"/>
    <mergeCell ref="B32:I32"/>
    <mergeCell ref="A35:D35"/>
    <mergeCell ref="B36:I36"/>
    <mergeCell ref="A38:D38"/>
    <mergeCell ref="K11:K15"/>
    <mergeCell ref="E25:E27"/>
    <mergeCell ref="K23:K25"/>
    <mergeCell ref="A21:D21"/>
    <mergeCell ref="A22:I22"/>
    <mergeCell ref="A28:D28"/>
    <mergeCell ref="B29:I29"/>
    <mergeCell ref="K26:K27"/>
    <mergeCell ref="L23:L27"/>
    <mergeCell ref="I3:I4"/>
    <mergeCell ref="L5:L6"/>
    <mergeCell ref="L11:L15"/>
    <mergeCell ref="B1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opLeftCell="A6" workbookViewId="0">
      <selection activeCell="G8" sqref="G8:I8"/>
    </sheetView>
  </sheetViews>
  <sheetFormatPr defaultRowHeight="15" x14ac:dyDescent="0.25"/>
  <cols>
    <col min="2" max="2" width="5.5703125" customWidth="1"/>
    <col min="3" max="3" width="15.5703125" customWidth="1"/>
    <col min="4" max="4" width="17.28515625" customWidth="1"/>
    <col min="5" max="5" width="11.85546875" customWidth="1"/>
    <col min="6" max="6" width="17.140625" customWidth="1"/>
    <col min="7" max="7" width="13.7109375" customWidth="1"/>
    <col min="8" max="8" width="13" customWidth="1"/>
    <col min="9" max="9" width="16" customWidth="1"/>
    <col min="10" max="10" width="24.85546875" customWidth="1"/>
  </cols>
  <sheetData>
    <row r="3" spans="2:10" ht="17.25" x14ac:dyDescent="0.3">
      <c r="B3" s="75"/>
      <c r="C3" s="141" t="s">
        <v>428</v>
      </c>
      <c r="D3" s="141"/>
      <c r="G3" s="75"/>
      <c r="H3" s="75"/>
      <c r="I3" s="75"/>
    </row>
    <row r="4" spans="2:10" ht="34.5" x14ac:dyDescent="0.25">
      <c r="B4" s="265" t="s">
        <v>98</v>
      </c>
      <c r="C4" s="269" t="s">
        <v>430</v>
      </c>
      <c r="D4" s="269" t="s">
        <v>431</v>
      </c>
      <c r="E4" s="269" t="s">
        <v>163</v>
      </c>
      <c r="F4" s="269" t="s">
        <v>432</v>
      </c>
      <c r="G4" s="269" t="s">
        <v>165</v>
      </c>
      <c r="H4" s="269" t="s">
        <v>433</v>
      </c>
      <c r="I4" s="270" t="s">
        <v>434</v>
      </c>
      <c r="J4" s="279" t="s">
        <v>435</v>
      </c>
    </row>
    <row r="5" spans="2:10" ht="69" x14ac:dyDescent="0.3">
      <c r="B5" s="77">
        <v>1</v>
      </c>
      <c r="C5" s="272" t="s">
        <v>427</v>
      </c>
      <c r="D5" s="271">
        <v>15</v>
      </c>
      <c r="E5" s="271" t="s">
        <v>429</v>
      </c>
      <c r="F5" s="271" t="s">
        <v>436</v>
      </c>
      <c r="G5" s="271">
        <v>1760</v>
      </c>
      <c r="H5" s="271">
        <v>1500</v>
      </c>
      <c r="I5" s="273">
        <f>G5*H5</f>
        <v>2640000</v>
      </c>
      <c r="J5" s="279" t="s">
        <v>442</v>
      </c>
    </row>
    <row r="6" spans="2:10" ht="51.75" x14ac:dyDescent="0.3">
      <c r="B6" s="77">
        <v>2</v>
      </c>
      <c r="C6" s="272" t="s">
        <v>437</v>
      </c>
      <c r="D6" s="271">
        <v>15</v>
      </c>
      <c r="E6" s="271" t="s">
        <v>438</v>
      </c>
      <c r="F6" s="271">
        <v>4</v>
      </c>
      <c r="G6" s="271">
        <v>10000</v>
      </c>
      <c r="H6" s="271">
        <v>60</v>
      </c>
      <c r="I6" s="273">
        <f>G6*H6</f>
        <v>600000</v>
      </c>
      <c r="J6" s="279" t="s">
        <v>443</v>
      </c>
    </row>
    <row r="7" spans="2:10" ht="34.5" x14ac:dyDescent="0.3">
      <c r="B7" s="77">
        <v>3</v>
      </c>
      <c r="C7" s="272" t="s">
        <v>25</v>
      </c>
      <c r="D7" s="271">
        <v>15</v>
      </c>
      <c r="E7" s="271" t="s">
        <v>439</v>
      </c>
      <c r="F7" s="271">
        <v>50000</v>
      </c>
      <c r="G7" s="423">
        <v>750000</v>
      </c>
      <c r="H7" s="424"/>
      <c r="I7" s="425"/>
      <c r="J7" s="279" t="s">
        <v>444</v>
      </c>
    </row>
    <row r="8" spans="2:10" ht="59.25" customHeight="1" thickBot="1" x14ac:dyDescent="0.3">
      <c r="B8" s="142">
        <v>4</v>
      </c>
      <c r="C8" s="274" t="s">
        <v>440</v>
      </c>
      <c r="D8" s="274">
        <v>15</v>
      </c>
      <c r="E8" s="275" t="s">
        <v>441</v>
      </c>
      <c r="F8" s="275">
        <v>1000000</v>
      </c>
      <c r="G8" s="423">
        <v>15000000</v>
      </c>
      <c r="H8" s="424"/>
      <c r="I8" s="425"/>
      <c r="J8" s="279" t="s">
        <v>445</v>
      </c>
    </row>
    <row r="9" spans="2:10" ht="22.5" customHeight="1" thickBot="1" x14ac:dyDescent="0.35">
      <c r="B9" s="136"/>
      <c r="C9" s="420" t="s">
        <v>123</v>
      </c>
      <c r="D9" s="421"/>
      <c r="E9" s="422"/>
      <c r="F9" s="276"/>
      <c r="G9" s="277"/>
      <c r="H9" s="277"/>
      <c r="I9" s="278">
        <f>G8+G7+I6+I5</f>
        <v>18990000</v>
      </c>
      <c r="J9" s="280"/>
    </row>
  </sheetData>
  <mergeCells count="3">
    <mergeCell ref="C9:E9"/>
    <mergeCell ref="G7:I7"/>
    <mergeCell ref="G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82" workbookViewId="0">
      <selection activeCell="G62" sqref="G62"/>
    </sheetView>
  </sheetViews>
  <sheetFormatPr defaultRowHeight="15" x14ac:dyDescent="0.25"/>
  <cols>
    <col min="1" max="1" width="4.140625" customWidth="1"/>
    <col min="2" max="2" width="8.140625" customWidth="1"/>
    <col min="3" max="3" width="34.28515625" customWidth="1"/>
    <col min="4" max="4" width="10.85546875" customWidth="1"/>
    <col min="5" max="5" width="11.42578125" customWidth="1"/>
    <col min="6" max="6" width="11.85546875" customWidth="1"/>
    <col min="7" max="7" width="12" customWidth="1"/>
    <col min="8" max="8" width="11.85546875" customWidth="1"/>
    <col min="9" max="9" width="12.28515625" customWidth="1"/>
    <col min="10" max="10" width="11.85546875" customWidth="1"/>
    <col min="12" max="12" width="10.140625" bestFit="1" customWidth="1"/>
  </cols>
  <sheetData>
    <row r="1" spans="1:12" x14ac:dyDescent="0.25">
      <c r="A1" s="59"/>
      <c r="B1" s="59"/>
      <c r="C1" s="49" t="s">
        <v>72</v>
      </c>
      <c r="D1" s="50"/>
      <c r="E1" s="50"/>
      <c r="F1" s="50"/>
      <c r="G1" s="50"/>
      <c r="H1" s="50"/>
      <c r="I1" s="50"/>
      <c r="J1" s="50" t="s">
        <v>73</v>
      </c>
    </row>
    <row r="2" spans="1:12" ht="15.75" x14ac:dyDescent="0.25">
      <c r="A2" s="50"/>
      <c r="B2" s="50"/>
      <c r="C2" s="49" t="s">
        <v>394</v>
      </c>
      <c r="D2" s="60" t="s">
        <v>395</v>
      </c>
      <c r="E2" s="50"/>
      <c r="F2" s="50"/>
      <c r="G2" s="50"/>
      <c r="H2" s="50"/>
      <c r="I2" s="50"/>
      <c r="J2" s="50"/>
    </row>
    <row r="3" spans="1:12" x14ac:dyDescent="0.25">
      <c r="A3" s="288" t="s">
        <v>1</v>
      </c>
      <c r="B3" s="289" t="s">
        <v>2</v>
      </c>
      <c r="C3" s="291" t="s">
        <v>3</v>
      </c>
      <c r="D3" s="11"/>
      <c r="E3" s="293" t="s">
        <v>4</v>
      </c>
      <c r="F3" s="293"/>
      <c r="G3" s="294" t="s">
        <v>397</v>
      </c>
      <c r="H3" s="294"/>
      <c r="I3" s="295" t="s">
        <v>5</v>
      </c>
      <c r="J3" s="296"/>
    </row>
    <row r="4" spans="1:12" x14ac:dyDescent="0.25">
      <c r="A4" s="288"/>
      <c r="B4" s="290"/>
      <c r="C4" s="292"/>
      <c r="D4" s="260" t="s">
        <v>396</v>
      </c>
      <c r="E4" s="261" t="s">
        <v>6</v>
      </c>
      <c r="F4" s="261" t="s">
        <v>7</v>
      </c>
      <c r="G4" s="262" t="s">
        <v>8</v>
      </c>
      <c r="H4" s="262" t="s">
        <v>9</v>
      </c>
      <c r="I4" s="263">
        <v>2023</v>
      </c>
      <c r="J4" s="263">
        <v>2024</v>
      </c>
    </row>
    <row r="5" spans="1:12" ht="20.25" customHeight="1" x14ac:dyDescent="0.25">
      <c r="A5" s="12">
        <v>1</v>
      </c>
      <c r="B5" s="12"/>
      <c r="C5" s="13" t="s">
        <v>10</v>
      </c>
      <c r="D5" s="14">
        <f>+D6</f>
        <v>320966468</v>
      </c>
      <c r="E5" s="14">
        <f t="shared" ref="E5:J5" si="0">+E6</f>
        <v>315822400</v>
      </c>
      <c r="F5" s="14">
        <f t="shared" si="0"/>
        <v>315822400</v>
      </c>
      <c r="G5" s="14">
        <f t="shared" si="0"/>
        <v>348948824</v>
      </c>
      <c r="H5" s="14">
        <f t="shared" si="0"/>
        <v>0</v>
      </c>
      <c r="I5" s="14">
        <f t="shared" si="0"/>
        <v>337556413</v>
      </c>
      <c r="J5" s="14">
        <f t="shared" si="0"/>
        <v>363390805</v>
      </c>
    </row>
    <row r="6" spans="1:12" ht="14.25" customHeight="1" x14ac:dyDescent="0.25">
      <c r="A6" s="12">
        <v>2</v>
      </c>
      <c r="B6" s="12">
        <v>70106</v>
      </c>
      <c r="C6" s="13" t="s">
        <v>11</v>
      </c>
      <c r="D6" s="14">
        <f>D7+D40+D45+D57+D60+D80+D84+D88</f>
        <v>320966468</v>
      </c>
      <c r="E6" s="14">
        <f t="shared" ref="E6:J6" si="1">E7+E40+E45+E57+E60+E80+E84+E88</f>
        <v>315822400</v>
      </c>
      <c r="F6" s="14">
        <f t="shared" si="1"/>
        <v>315822400</v>
      </c>
      <c r="G6" s="14">
        <f t="shared" si="1"/>
        <v>348948824</v>
      </c>
      <c r="H6" s="14">
        <f t="shared" si="1"/>
        <v>0</v>
      </c>
      <c r="I6" s="14">
        <f t="shared" si="1"/>
        <v>337556413</v>
      </c>
      <c r="J6" s="14">
        <f t="shared" si="1"/>
        <v>363390805</v>
      </c>
    </row>
    <row r="7" spans="1:12" ht="12.75" customHeight="1" x14ac:dyDescent="0.25">
      <c r="A7" s="12">
        <v>3</v>
      </c>
      <c r="B7" s="12">
        <v>80101</v>
      </c>
      <c r="C7" s="13" t="s">
        <v>12</v>
      </c>
      <c r="D7" s="14">
        <f>D8+D12+D14+D18+D25+D27+D30+D32</f>
        <v>270176268</v>
      </c>
      <c r="E7" s="14">
        <f t="shared" ref="E7:J7" si="2">E8+E12+E14+E18+E25+E27+E30+E32</f>
        <v>274413400</v>
      </c>
      <c r="F7" s="14">
        <f t="shared" si="2"/>
        <v>274413400</v>
      </c>
      <c r="G7" s="14">
        <f t="shared" si="2"/>
        <v>296667211</v>
      </c>
      <c r="H7" s="14">
        <f t="shared" si="2"/>
        <v>0</v>
      </c>
      <c r="I7" s="14">
        <f t="shared" si="2"/>
        <v>289770600</v>
      </c>
      <c r="J7" s="14">
        <f t="shared" si="2"/>
        <v>289770600</v>
      </c>
    </row>
    <row r="8" spans="1:12" ht="14.25" customHeight="1" x14ac:dyDescent="0.25">
      <c r="A8" s="12">
        <v>4</v>
      </c>
      <c r="B8" s="15">
        <v>2101</v>
      </c>
      <c r="C8" s="13" t="s">
        <v>13</v>
      </c>
      <c r="D8" s="14">
        <f>D9+D10+D11</f>
        <v>173825754</v>
      </c>
      <c r="E8" s="14">
        <f>E9+E10+E11</f>
        <v>182845646</v>
      </c>
      <c r="F8" s="14">
        <f t="shared" ref="F8:J8" si="3">F9+F10+F11</f>
        <v>182845646</v>
      </c>
      <c r="G8" s="14">
        <f t="shared" si="3"/>
        <v>193119654</v>
      </c>
      <c r="H8" s="14">
        <f t="shared" si="3"/>
        <v>0</v>
      </c>
      <c r="I8" s="14">
        <f t="shared" si="3"/>
        <v>195900000</v>
      </c>
      <c r="J8" s="14">
        <f t="shared" si="3"/>
        <v>195900000</v>
      </c>
    </row>
    <row r="9" spans="1:12" ht="12.75" customHeight="1" x14ac:dyDescent="0.25">
      <c r="A9" s="12">
        <v>5</v>
      </c>
      <c r="B9" s="16">
        <v>210101</v>
      </c>
      <c r="C9" s="17" t="s">
        <v>14</v>
      </c>
      <c r="D9" s="18">
        <v>118076232</v>
      </c>
      <c r="E9" s="18">
        <v>124378100</v>
      </c>
      <c r="F9" s="18">
        <v>124378100</v>
      </c>
      <c r="G9" s="19">
        <v>139767120</v>
      </c>
      <c r="H9" s="19"/>
      <c r="I9" s="19">
        <v>142000000</v>
      </c>
      <c r="J9" s="19">
        <v>142000000</v>
      </c>
    </row>
    <row r="10" spans="1:12" ht="12.75" customHeight="1" x14ac:dyDescent="0.25">
      <c r="A10" s="12">
        <v>6</v>
      </c>
      <c r="B10" s="16">
        <v>210102</v>
      </c>
      <c r="C10" s="17" t="s">
        <v>15</v>
      </c>
      <c r="D10" s="18">
        <v>23459737</v>
      </c>
      <c r="E10" s="18">
        <v>26250900</v>
      </c>
      <c r="F10" s="18">
        <v>26250900</v>
      </c>
      <c r="G10" s="19">
        <v>21135888</v>
      </c>
      <c r="H10" s="19"/>
      <c r="I10" s="19">
        <v>21500000</v>
      </c>
      <c r="J10" s="19">
        <v>21500000</v>
      </c>
      <c r="L10" s="266"/>
    </row>
    <row r="11" spans="1:12" ht="12.75" customHeight="1" x14ac:dyDescent="0.25">
      <c r="A11" s="12">
        <v>7</v>
      </c>
      <c r="B11" s="16">
        <v>210104</v>
      </c>
      <c r="C11" s="17" t="s">
        <v>48</v>
      </c>
      <c r="D11" s="18">
        <v>32289785</v>
      </c>
      <c r="E11" s="18">
        <v>32216646</v>
      </c>
      <c r="F11" s="18">
        <v>32216646</v>
      </c>
      <c r="G11" s="19">
        <v>32216646</v>
      </c>
      <c r="H11" s="19"/>
      <c r="I11" s="19">
        <v>32400000</v>
      </c>
      <c r="J11" s="19">
        <v>32400000</v>
      </c>
    </row>
    <row r="12" spans="1:12" ht="23.25" customHeight="1" x14ac:dyDescent="0.25">
      <c r="A12" s="12">
        <v>7</v>
      </c>
      <c r="B12" s="15">
        <v>2102</v>
      </c>
      <c r="C12" s="13" t="s">
        <v>16</v>
      </c>
      <c r="D12" s="14">
        <f>D13</f>
        <v>24719298</v>
      </c>
      <c r="E12" s="14">
        <f t="shared" ref="E12:J12" si="4">E13</f>
        <v>24651354</v>
      </c>
      <c r="F12" s="14">
        <f t="shared" si="4"/>
        <v>24651354</v>
      </c>
      <c r="G12" s="14">
        <f t="shared" si="4"/>
        <v>24139957</v>
      </c>
      <c r="H12" s="14">
        <f t="shared" si="4"/>
        <v>0</v>
      </c>
      <c r="I12" s="14">
        <f t="shared" si="4"/>
        <v>24487500</v>
      </c>
      <c r="J12" s="14">
        <f t="shared" si="4"/>
        <v>24487500</v>
      </c>
    </row>
    <row r="13" spans="1:12" ht="14.25" customHeight="1" x14ac:dyDescent="0.25">
      <c r="A13" s="12">
        <v>8</v>
      </c>
      <c r="B13" s="16">
        <v>210201</v>
      </c>
      <c r="C13" s="20" t="s">
        <v>17</v>
      </c>
      <c r="D13" s="18">
        <v>24719298</v>
      </c>
      <c r="E13" s="18">
        <v>24651354</v>
      </c>
      <c r="F13" s="18">
        <v>24651354</v>
      </c>
      <c r="G13" s="19">
        <v>24139957</v>
      </c>
      <c r="H13" s="19"/>
      <c r="I13" s="19">
        <v>24487500</v>
      </c>
      <c r="J13" s="19">
        <v>24487500</v>
      </c>
    </row>
    <row r="14" spans="1:12" ht="17.25" customHeight="1" x14ac:dyDescent="0.25">
      <c r="A14" s="12">
        <v>9</v>
      </c>
      <c r="B14" s="15">
        <v>2103</v>
      </c>
      <c r="C14" s="21" t="s">
        <v>18</v>
      </c>
      <c r="D14" s="14">
        <f>D15+D16+D17</f>
        <v>32150906</v>
      </c>
      <c r="E14" s="14">
        <f t="shared" ref="E14:J14" si="5">E15+E16+E17</f>
        <v>40118800</v>
      </c>
      <c r="F14" s="14">
        <f t="shared" si="5"/>
        <v>40118800</v>
      </c>
      <c r="G14" s="14">
        <f t="shared" si="5"/>
        <v>42314600</v>
      </c>
      <c r="H14" s="14">
        <f t="shared" si="5"/>
        <v>0</v>
      </c>
      <c r="I14" s="14">
        <f t="shared" si="5"/>
        <v>40731100</v>
      </c>
      <c r="J14" s="14">
        <f t="shared" si="5"/>
        <v>40731100</v>
      </c>
    </row>
    <row r="15" spans="1:12" ht="16.5" customHeight="1" x14ac:dyDescent="0.25">
      <c r="A15" s="12">
        <v>10</v>
      </c>
      <c r="B15" s="16">
        <v>210301</v>
      </c>
      <c r="C15" s="22" t="s">
        <v>19</v>
      </c>
      <c r="D15" s="19">
        <v>5613349</v>
      </c>
      <c r="E15" s="19">
        <v>6500000</v>
      </c>
      <c r="F15" s="19">
        <v>6500000</v>
      </c>
      <c r="G15" s="19">
        <v>8116300</v>
      </c>
      <c r="H15" s="19"/>
      <c r="I15" s="19">
        <v>7112300</v>
      </c>
      <c r="J15" s="19">
        <v>7112300</v>
      </c>
    </row>
    <row r="16" spans="1:12" ht="15" customHeight="1" x14ac:dyDescent="0.25">
      <c r="A16" s="12">
        <v>11</v>
      </c>
      <c r="B16" s="16">
        <v>210302</v>
      </c>
      <c r="C16" s="22" t="s">
        <v>20</v>
      </c>
      <c r="D16" s="19">
        <v>25957057</v>
      </c>
      <c r="E16" s="23">
        <v>33038300</v>
      </c>
      <c r="F16" s="23">
        <v>33038300</v>
      </c>
      <c r="G16" s="19">
        <v>33038300</v>
      </c>
      <c r="H16" s="19"/>
      <c r="I16" s="19">
        <v>33038300</v>
      </c>
      <c r="J16" s="19">
        <v>33038300</v>
      </c>
    </row>
    <row r="17" spans="1:10" x14ac:dyDescent="0.25">
      <c r="A17" s="12">
        <v>12</v>
      </c>
      <c r="B17" s="16">
        <v>210303</v>
      </c>
      <c r="C17" s="24" t="s">
        <v>21</v>
      </c>
      <c r="D17" s="25">
        <v>580500</v>
      </c>
      <c r="E17" s="25">
        <v>580500</v>
      </c>
      <c r="F17" s="25">
        <v>580500</v>
      </c>
      <c r="G17" s="25">
        <v>1160000</v>
      </c>
      <c r="H17" s="25"/>
      <c r="I17" s="25">
        <v>580500</v>
      </c>
      <c r="J17" s="25">
        <v>580500</v>
      </c>
    </row>
    <row r="18" spans="1:10" ht="27" customHeight="1" x14ac:dyDescent="0.25">
      <c r="A18" s="12">
        <v>13</v>
      </c>
      <c r="B18" s="15">
        <v>2104</v>
      </c>
      <c r="C18" s="21" t="s">
        <v>22</v>
      </c>
      <c r="D18" s="14">
        <f>D19+D20+D21+D22+D23+D24</f>
        <v>10349300</v>
      </c>
      <c r="E18" s="14">
        <f t="shared" ref="E18:J18" si="6">E19+E20+E21+E22+E23+E24</f>
        <v>8552500</v>
      </c>
      <c r="F18" s="14">
        <f t="shared" si="6"/>
        <v>8552500</v>
      </c>
      <c r="G18" s="14">
        <f t="shared" si="6"/>
        <v>15263000</v>
      </c>
      <c r="H18" s="14">
        <f t="shared" si="6"/>
        <v>0</v>
      </c>
      <c r="I18" s="14">
        <f t="shared" si="6"/>
        <v>11082000</v>
      </c>
      <c r="J18" s="14">
        <f t="shared" si="6"/>
        <v>11082000</v>
      </c>
    </row>
    <row r="19" spans="1:10" ht="15.75" customHeight="1" x14ac:dyDescent="0.25">
      <c r="A19" s="12">
        <v>14</v>
      </c>
      <c r="B19" s="16">
        <v>210401</v>
      </c>
      <c r="C19" s="22" t="s">
        <v>23</v>
      </c>
      <c r="D19" s="18">
        <v>3071500</v>
      </c>
      <c r="E19" s="18">
        <v>2552500</v>
      </c>
      <c r="F19" s="18">
        <v>2552500</v>
      </c>
      <c r="G19" s="19">
        <v>5607000</v>
      </c>
      <c r="H19" s="19"/>
      <c r="I19" s="19">
        <v>3082000</v>
      </c>
      <c r="J19" s="19">
        <v>3082000</v>
      </c>
    </row>
    <row r="20" spans="1:10" ht="13.5" customHeight="1" x14ac:dyDescent="0.25">
      <c r="A20" s="12">
        <v>15</v>
      </c>
      <c r="B20" s="16">
        <v>210402</v>
      </c>
      <c r="C20" s="22" t="s">
        <v>24</v>
      </c>
      <c r="D20" s="18">
        <v>6084800</v>
      </c>
      <c r="E20" s="18">
        <v>4700000</v>
      </c>
      <c r="F20" s="18">
        <v>4700000</v>
      </c>
      <c r="G20" s="19">
        <v>8156000</v>
      </c>
      <c r="H20" s="19"/>
      <c r="I20" s="19">
        <v>6500000</v>
      </c>
      <c r="J20" s="19">
        <v>6500000</v>
      </c>
    </row>
    <row r="21" spans="1:10" ht="14.25" customHeight="1" x14ac:dyDescent="0.25">
      <c r="A21" s="12">
        <v>16</v>
      </c>
      <c r="B21" s="16">
        <v>210403</v>
      </c>
      <c r="C21" s="22" t="s">
        <v>25</v>
      </c>
      <c r="D21" s="18">
        <v>1193000</v>
      </c>
      <c r="E21" s="18">
        <v>1300000</v>
      </c>
      <c r="F21" s="18">
        <v>1300000</v>
      </c>
      <c r="G21" s="19">
        <v>1500000</v>
      </c>
      <c r="H21" s="19"/>
      <c r="I21" s="19">
        <v>1500000</v>
      </c>
      <c r="J21" s="19">
        <v>1500000</v>
      </c>
    </row>
    <row r="22" spans="1:10" x14ac:dyDescent="0.25">
      <c r="A22" s="12">
        <v>17</v>
      </c>
      <c r="B22" s="16">
        <v>210404</v>
      </c>
      <c r="C22" s="24" t="s">
        <v>26</v>
      </c>
      <c r="D22" s="26">
        <v>0</v>
      </c>
      <c r="E22" s="26"/>
      <c r="F22" s="18"/>
      <c r="G22" s="27"/>
      <c r="H22" s="27"/>
      <c r="I22" s="27"/>
      <c r="J22" s="27"/>
    </row>
    <row r="23" spans="1:10" ht="26.25" customHeight="1" x14ac:dyDescent="0.25">
      <c r="A23" s="12">
        <v>18</v>
      </c>
      <c r="B23" s="16">
        <v>210405</v>
      </c>
      <c r="C23" s="17" t="s">
        <v>27</v>
      </c>
      <c r="D23" s="26">
        <v>0</v>
      </c>
      <c r="E23" s="26"/>
      <c r="F23" s="18"/>
      <c r="G23" s="27"/>
      <c r="H23" s="27"/>
      <c r="I23" s="27"/>
      <c r="J23" s="27"/>
    </row>
    <row r="24" spans="1:10" ht="26.25" customHeight="1" x14ac:dyDescent="0.25">
      <c r="A24" s="12">
        <v>19</v>
      </c>
      <c r="B24" s="16">
        <v>210406</v>
      </c>
      <c r="C24" s="28" t="s">
        <v>28</v>
      </c>
      <c r="D24" s="26"/>
      <c r="E24" s="26"/>
      <c r="F24" s="18"/>
      <c r="G24" s="27"/>
      <c r="H24" s="27"/>
      <c r="I24" s="27"/>
      <c r="J24" s="27"/>
    </row>
    <row r="25" spans="1:10" ht="18" customHeight="1" x14ac:dyDescent="0.25">
      <c r="A25" s="12">
        <v>20</v>
      </c>
      <c r="B25" s="15">
        <v>2105</v>
      </c>
      <c r="C25" s="21" t="s">
        <v>29</v>
      </c>
      <c r="D25" s="14">
        <f>D26</f>
        <v>0</v>
      </c>
      <c r="E25" s="14">
        <f t="shared" ref="E25:J25" si="7">E26</f>
        <v>0</v>
      </c>
      <c r="F25" s="14">
        <f t="shared" si="7"/>
        <v>0</v>
      </c>
      <c r="G25" s="14">
        <f t="shared" si="7"/>
        <v>120000</v>
      </c>
      <c r="H25" s="14">
        <f t="shared" si="7"/>
        <v>0</v>
      </c>
      <c r="I25" s="14">
        <f t="shared" si="7"/>
        <v>120000</v>
      </c>
      <c r="J25" s="14">
        <f t="shared" si="7"/>
        <v>120000</v>
      </c>
    </row>
    <row r="26" spans="1:10" x14ac:dyDescent="0.25">
      <c r="A26" s="12">
        <v>21</v>
      </c>
      <c r="B26" s="16">
        <v>210503</v>
      </c>
      <c r="C26" s="24" t="s">
        <v>30</v>
      </c>
      <c r="D26" s="29">
        <v>0</v>
      </c>
      <c r="E26" s="29"/>
      <c r="F26" s="29"/>
      <c r="G26" s="25">
        <v>120000</v>
      </c>
      <c r="H26" s="25"/>
      <c r="I26" s="25">
        <v>120000</v>
      </c>
      <c r="J26" s="25">
        <v>120000</v>
      </c>
    </row>
    <row r="27" spans="1:10" ht="28.5" customHeight="1" x14ac:dyDescent="0.25">
      <c r="A27" s="12">
        <v>22</v>
      </c>
      <c r="B27" s="15">
        <v>2106</v>
      </c>
      <c r="C27" s="21" t="s">
        <v>31</v>
      </c>
      <c r="D27" s="14">
        <f>D28+D29</f>
        <v>4000000</v>
      </c>
      <c r="E27" s="14">
        <f t="shared" ref="E27:J27" si="8">E28+E29</f>
        <v>1500000</v>
      </c>
      <c r="F27" s="14">
        <f t="shared" si="8"/>
        <v>1500000</v>
      </c>
      <c r="G27" s="14">
        <f t="shared" si="8"/>
        <v>4160000</v>
      </c>
      <c r="H27" s="14">
        <f t="shared" si="8"/>
        <v>0</v>
      </c>
      <c r="I27" s="14">
        <f t="shared" si="8"/>
        <v>2000000</v>
      </c>
      <c r="J27" s="14">
        <f t="shared" si="8"/>
        <v>2000000</v>
      </c>
    </row>
    <row r="28" spans="1:10" ht="18" customHeight="1" x14ac:dyDescent="0.25">
      <c r="A28" s="12">
        <v>23</v>
      </c>
      <c r="B28" s="16">
        <v>210601</v>
      </c>
      <c r="C28" s="17" t="s">
        <v>32</v>
      </c>
      <c r="D28" s="26"/>
      <c r="E28" s="26"/>
      <c r="F28" s="29"/>
      <c r="G28" s="25"/>
      <c r="H28" s="29"/>
      <c r="I28" s="25"/>
      <c r="J28" s="25"/>
    </row>
    <row r="29" spans="1:10" x14ac:dyDescent="0.25">
      <c r="A29" s="12">
        <v>24</v>
      </c>
      <c r="B29" s="16">
        <v>210604</v>
      </c>
      <c r="C29" s="24" t="s">
        <v>33</v>
      </c>
      <c r="D29" s="29">
        <v>4000000</v>
      </c>
      <c r="E29" s="29">
        <v>1500000</v>
      </c>
      <c r="F29" s="29">
        <v>1500000</v>
      </c>
      <c r="G29" s="267">
        <v>4160000</v>
      </c>
      <c r="H29" s="29"/>
      <c r="I29" s="25">
        <v>2000000</v>
      </c>
      <c r="J29" s="25">
        <v>2000000</v>
      </c>
    </row>
    <row r="30" spans="1:10" ht="15" customHeight="1" x14ac:dyDescent="0.25">
      <c r="A30" s="12">
        <v>25</v>
      </c>
      <c r="B30" s="15">
        <v>2107</v>
      </c>
      <c r="C30" s="21" t="s">
        <v>34</v>
      </c>
      <c r="D30" s="14">
        <f>D31</f>
        <v>2210000</v>
      </c>
      <c r="E30" s="14">
        <f t="shared" ref="E30:J30" si="9">E31</f>
        <v>4995100</v>
      </c>
      <c r="F30" s="14">
        <f t="shared" si="9"/>
        <v>4995100</v>
      </c>
      <c r="G30" s="14">
        <f t="shared" si="9"/>
        <v>5500000</v>
      </c>
      <c r="H30" s="14">
        <f t="shared" si="9"/>
        <v>0</v>
      </c>
      <c r="I30" s="14">
        <v>5500000</v>
      </c>
      <c r="J30" s="14">
        <f t="shared" si="9"/>
        <v>5500000</v>
      </c>
    </row>
    <row r="31" spans="1:10" x14ac:dyDescent="0.25">
      <c r="A31" s="12">
        <v>26</v>
      </c>
      <c r="B31" s="16">
        <v>210702</v>
      </c>
      <c r="C31" s="24" t="s">
        <v>35</v>
      </c>
      <c r="D31" s="29">
        <v>2210000</v>
      </c>
      <c r="E31" s="29">
        <v>4995100</v>
      </c>
      <c r="F31" s="29">
        <v>4995100</v>
      </c>
      <c r="G31" s="25">
        <v>5500000</v>
      </c>
      <c r="H31" s="25"/>
      <c r="I31" s="25">
        <v>5500000</v>
      </c>
      <c r="J31" s="25">
        <v>5500000</v>
      </c>
    </row>
    <row r="32" spans="1:10" ht="32.25" customHeight="1" x14ac:dyDescent="0.25">
      <c r="A32" s="12">
        <v>27</v>
      </c>
      <c r="B32" s="12">
        <v>2108</v>
      </c>
      <c r="C32" s="21" t="s">
        <v>36</v>
      </c>
      <c r="D32" s="14">
        <f>D33+D34+D35+D36+D37+D38+D39</f>
        <v>22921010</v>
      </c>
      <c r="E32" s="14">
        <f t="shared" ref="E32:J32" si="10">E33+E34+E35+E36+E37+E38+E39</f>
        <v>11750000</v>
      </c>
      <c r="F32" s="14">
        <f t="shared" si="10"/>
        <v>11750000</v>
      </c>
      <c r="G32" s="14">
        <f t="shared" si="10"/>
        <v>12050000</v>
      </c>
      <c r="H32" s="14">
        <f t="shared" si="10"/>
        <v>0</v>
      </c>
      <c r="I32" s="14">
        <f t="shared" si="10"/>
        <v>9950000</v>
      </c>
      <c r="J32" s="14">
        <f t="shared" si="10"/>
        <v>9950000</v>
      </c>
    </row>
    <row r="33" spans="1:10" ht="31.5" customHeight="1" x14ac:dyDescent="0.25">
      <c r="A33" s="12">
        <v>28</v>
      </c>
      <c r="B33" s="16">
        <v>210801</v>
      </c>
      <c r="C33" s="17" t="s">
        <v>36</v>
      </c>
      <c r="D33" s="29">
        <v>16032983</v>
      </c>
      <c r="E33" s="29"/>
      <c r="F33" s="29"/>
      <c r="G33" s="25">
        <v>600000</v>
      </c>
      <c r="H33" s="29"/>
      <c r="I33" s="25">
        <v>600000</v>
      </c>
      <c r="J33" s="25">
        <v>600000</v>
      </c>
    </row>
    <row r="34" spans="1:10" x14ac:dyDescent="0.25">
      <c r="A34" s="12">
        <v>29</v>
      </c>
      <c r="B34" s="16">
        <v>210802</v>
      </c>
      <c r="C34" s="24" t="s">
        <v>37</v>
      </c>
      <c r="D34" s="29">
        <v>0</v>
      </c>
      <c r="E34" s="29"/>
      <c r="F34" s="29"/>
      <c r="G34" s="25">
        <v>100000</v>
      </c>
      <c r="H34" s="29"/>
      <c r="I34" s="25">
        <v>100000</v>
      </c>
      <c r="J34" s="25">
        <v>100000</v>
      </c>
    </row>
    <row r="35" spans="1:10" x14ac:dyDescent="0.25">
      <c r="A35" s="12">
        <v>30</v>
      </c>
      <c r="B35" s="16">
        <v>210803</v>
      </c>
      <c r="C35" s="24" t="s">
        <v>38</v>
      </c>
      <c r="D35" s="29">
        <v>320000</v>
      </c>
      <c r="E35" s="29">
        <v>320000</v>
      </c>
      <c r="F35" s="29">
        <v>320000</v>
      </c>
      <c r="G35" s="25">
        <v>320000</v>
      </c>
      <c r="H35" s="29"/>
      <c r="I35" s="25">
        <v>320000</v>
      </c>
      <c r="J35" s="25">
        <v>320000</v>
      </c>
    </row>
    <row r="36" spans="1:10" x14ac:dyDescent="0.25">
      <c r="A36" s="12">
        <v>31</v>
      </c>
      <c r="B36" s="16">
        <v>210804</v>
      </c>
      <c r="C36" s="24" t="s">
        <v>39</v>
      </c>
      <c r="D36" s="29">
        <v>0</v>
      </c>
      <c r="E36" s="29">
        <v>400000</v>
      </c>
      <c r="F36" s="29">
        <v>400000</v>
      </c>
      <c r="G36" s="25">
        <v>500000</v>
      </c>
      <c r="H36" s="29"/>
      <c r="I36" s="25">
        <v>400000</v>
      </c>
      <c r="J36" s="25">
        <v>400000</v>
      </c>
    </row>
    <row r="37" spans="1:10" x14ac:dyDescent="0.25">
      <c r="A37" s="12">
        <v>32</v>
      </c>
      <c r="B37" s="16">
        <v>210805</v>
      </c>
      <c r="C37" s="24" t="s">
        <v>40</v>
      </c>
      <c r="D37" s="29">
        <v>182320</v>
      </c>
      <c r="E37" s="29">
        <v>228000</v>
      </c>
      <c r="F37" s="29">
        <v>228000</v>
      </c>
      <c r="G37" s="25">
        <v>228000</v>
      </c>
      <c r="H37" s="29"/>
      <c r="I37" s="25">
        <v>228000</v>
      </c>
      <c r="J37" s="25">
        <v>228000</v>
      </c>
    </row>
    <row r="38" spans="1:10" x14ac:dyDescent="0.25">
      <c r="A38" s="12">
        <v>33</v>
      </c>
      <c r="B38" s="16">
        <v>210806</v>
      </c>
      <c r="C38" s="24" t="s">
        <v>41</v>
      </c>
      <c r="D38" s="29">
        <v>228000</v>
      </c>
      <c r="E38" s="29">
        <v>302000</v>
      </c>
      <c r="F38" s="29">
        <v>302000</v>
      </c>
      <c r="G38" s="25">
        <v>302000</v>
      </c>
      <c r="H38" s="29"/>
      <c r="I38" s="25">
        <v>302000</v>
      </c>
      <c r="J38" s="25">
        <v>302000</v>
      </c>
    </row>
    <row r="39" spans="1:10" x14ac:dyDescent="0.25">
      <c r="A39" s="12"/>
      <c r="B39" s="16">
        <v>210901</v>
      </c>
      <c r="C39" s="24" t="s">
        <v>50</v>
      </c>
      <c r="D39" s="29">
        <v>6157707</v>
      </c>
      <c r="E39" s="29">
        <v>10500000</v>
      </c>
      <c r="F39" s="29">
        <v>10500000</v>
      </c>
      <c r="G39" s="25">
        <v>10000000</v>
      </c>
      <c r="H39" s="29"/>
      <c r="I39" s="25">
        <v>8000000</v>
      </c>
      <c r="J39" s="25">
        <v>8000000</v>
      </c>
    </row>
    <row r="40" spans="1:10" x14ac:dyDescent="0.25">
      <c r="A40" s="12">
        <v>34</v>
      </c>
      <c r="B40" s="30">
        <v>80802</v>
      </c>
      <c r="C40" s="31" t="s">
        <v>42</v>
      </c>
      <c r="D40" s="32">
        <f>+D41</f>
        <v>14616000</v>
      </c>
      <c r="E40" s="32">
        <f t="shared" ref="E40:J40" si="11">+E41</f>
        <v>0</v>
      </c>
      <c r="F40" s="32">
        <f t="shared" si="11"/>
        <v>0</v>
      </c>
      <c r="G40" s="32">
        <f t="shared" si="11"/>
        <v>6795800</v>
      </c>
      <c r="H40" s="32">
        <f t="shared" si="11"/>
        <v>0</v>
      </c>
      <c r="I40" s="32">
        <f t="shared" si="11"/>
        <v>2000000</v>
      </c>
      <c r="J40" s="32">
        <f t="shared" si="11"/>
        <v>27834392</v>
      </c>
    </row>
    <row r="41" spans="1:10" x14ac:dyDescent="0.25">
      <c r="A41" s="12">
        <v>35</v>
      </c>
      <c r="B41" s="30">
        <v>2132</v>
      </c>
      <c r="C41" s="31" t="s">
        <v>43</v>
      </c>
      <c r="D41" s="32">
        <f>D42+D44+D43</f>
        <v>14616000</v>
      </c>
      <c r="E41" s="32">
        <f t="shared" ref="E41:J41" si="12">E42+E44+E43</f>
        <v>0</v>
      </c>
      <c r="F41" s="32">
        <f t="shared" si="12"/>
        <v>0</v>
      </c>
      <c r="G41" s="32">
        <f t="shared" si="12"/>
        <v>6795800</v>
      </c>
      <c r="H41" s="32">
        <f t="shared" si="12"/>
        <v>0</v>
      </c>
      <c r="I41" s="32">
        <f t="shared" si="12"/>
        <v>2000000</v>
      </c>
      <c r="J41" s="32">
        <f t="shared" si="12"/>
        <v>27834392</v>
      </c>
    </row>
    <row r="42" spans="1:10" x14ac:dyDescent="0.25">
      <c r="A42" s="12">
        <v>36</v>
      </c>
      <c r="B42" s="16">
        <v>213209</v>
      </c>
      <c r="C42" s="24" t="s">
        <v>44</v>
      </c>
      <c r="D42" s="29">
        <v>0</v>
      </c>
      <c r="E42" s="29">
        <v>0</v>
      </c>
      <c r="F42" s="29">
        <v>0</v>
      </c>
      <c r="G42" s="25">
        <v>2000000</v>
      </c>
      <c r="H42" s="29"/>
      <c r="I42" s="25">
        <v>2000000</v>
      </c>
      <c r="J42" s="25">
        <v>2000000</v>
      </c>
    </row>
    <row r="43" spans="1:10" x14ac:dyDescent="0.25">
      <c r="A43" s="12">
        <v>37</v>
      </c>
      <c r="B43" s="16">
        <v>213204</v>
      </c>
      <c r="C43" s="24" t="s">
        <v>45</v>
      </c>
      <c r="D43" s="29"/>
      <c r="E43" s="29"/>
      <c r="F43" s="29"/>
      <c r="G43" s="25">
        <v>4795800</v>
      </c>
      <c r="H43" s="29"/>
      <c r="I43" s="25"/>
      <c r="J43" s="25"/>
    </row>
    <row r="44" spans="1:10" x14ac:dyDescent="0.25">
      <c r="A44" s="12">
        <v>38</v>
      </c>
      <c r="B44" s="16">
        <v>213207</v>
      </c>
      <c r="C44" s="24" t="s">
        <v>46</v>
      </c>
      <c r="D44" s="29">
        <v>14616000</v>
      </c>
      <c r="E44" s="29">
        <v>0</v>
      </c>
      <c r="F44" s="29">
        <v>0</v>
      </c>
      <c r="G44" s="25"/>
      <c r="H44" s="29"/>
      <c r="I44" s="25"/>
      <c r="J44" s="25">
        <v>25834392</v>
      </c>
    </row>
    <row r="45" spans="1:10" ht="27" customHeight="1" x14ac:dyDescent="0.25">
      <c r="A45" s="12">
        <v>39</v>
      </c>
      <c r="B45" s="30">
        <v>80103</v>
      </c>
      <c r="C45" s="33" t="s">
        <v>47</v>
      </c>
      <c r="D45" s="32">
        <f>D46+D49</f>
        <v>0</v>
      </c>
      <c r="E45" s="32">
        <f t="shared" ref="E45:J45" si="13">E46+E49</f>
        <v>0</v>
      </c>
      <c r="F45" s="32">
        <f t="shared" si="13"/>
        <v>0</v>
      </c>
      <c r="G45" s="32">
        <f t="shared" si="13"/>
        <v>0</v>
      </c>
      <c r="H45" s="32">
        <f>H46+H49</f>
        <v>0</v>
      </c>
      <c r="I45" s="32">
        <f t="shared" si="13"/>
        <v>0</v>
      </c>
      <c r="J45" s="32">
        <f t="shared" si="13"/>
        <v>0</v>
      </c>
    </row>
    <row r="46" spans="1:10" ht="19.5" customHeight="1" x14ac:dyDescent="0.25">
      <c r="A46" s="12">
        <v>40</v>
      </c>
      <c r="B46" s="34">
        <v>2101</v>
      </c>
      <c r="C46" s="13" t="s">
        <v>13</v>
      </c>
      <c r="D46" s="14">
        <f>D48+D47</f>
        <v>0</v>
      </c>
      <c r="E46" s="14">
        <f t="shared" ref="E46:J46" si="14">E48+E47</f>
        <v>0</v>
      </c>
      <c r="F46" s="14">
        <f t="shared" si="14"/>
        <v>0</v>
      </c>
      <c r="G46" s="14">
        <f t="shared" si="14"/>
        <v>0</v>
      </c>
      <c r="H46" s="14">
        <f>H47</f>
        <v>0</v>
      </c>
      <c r="I46" s="14">
        <f t="shared" si="14"/>
        <v>0</v>
      </c>
      <c r="J46" s="14">
        <f t="shared" si="14"/>
        <v>0</v>
      </c>
    </row>
    <row r="47" spans="1:10" ht="18" customHeight="1" x14ac:dyDescent="0.25">
      <c r="A47" s="12">
        <v>41</v>
      </c>
      <c r="B47" s="16">
        <v>210105</v>
      </c>
      <c r="C47" s="17" t="s">
        <v>48</v>
      </c>
      <c r="D47" s="29">
        <v>0</v>
      </c>
      <c r="E47" s="29"/>
      <c r="F47" s="29"/>
      <c r="G47" s="25"/>
      <c r="H47" s="25"/>
      <c r="I47" s="25"/>
      <c r="J47" s="25"/>
    </row>
    <row r="48" spans="1:10" ht="14.25" customHeight="1" x14ac:dyDescent="0.25">
      <c r="A48" s="12"/>
      <c r="B48" s="16">
        <v>210102</v>
      </c>
      <c r="C48" s="17" t="s">
        <v>15</v>
      </c>
      <c r="D48" s="29"/>
      <c r="E48" s="29"/>
      <c r="F48" s="29"/>
      <c r="G48" s="25"/>
      <c r="H48" s="25"/>
      <c r="I48" s="25"/>
      <c r="J48" s="25"/>
    </row>
    <row r="49" spans="1:10" ht="26.25" customHeight="1" x14ac:dyDescent="0.25">
      <c r="A49" s="12">
        <v>42</v>
      </c>
      <c r="B49" s="15">
        <v>2102</v>
      </c>
      <c r="C49" s="13" t="s">
        <v>16</v>
      </c>
      <c r="D49" s="32">
        <f>D50</f>
        <v>0</v>
      </c>
      <c r="E49" s="32">
        <f t="shared" ref="E49:J49" si="15">E50</f>
        <v>0</v>
      </c>
      <c r="F49" s="32">
        <f t="shared" si="15"/>
        <v>0</v>
      </c>
      <c r="G49" s="32">
        <f t="shared" si="15"/>
        <v>0</v>
      </c>
      <c r="H49" s="32">
        <f t="shared" si="15"/>
        <v>0</v>
      </c>
      <c r="I49" s="32">
        <f t="shared" si="15"/>
        <v>0</v>
      </c>
      <c r="J49" s="32">
        <f t="shared" si="15"/>
        <v>0</v>
      </c>
    </row>
    <row r="50" spans="1:10" ht="18.75" customHeight="1" x14ac:dyDescent="0.25">
      <c r="A50" s="12">
        <v>43</v>
      </c>
      <c r="B50" s="16">
        <v>210201</v>
      </c>
      <c r="C50" s="20" t="s">
        <v>17</v>
      </c>
      <c r="D50" s="29">
        <v>0</v>
      </c>
      <c r="E50" s="29"/>
      <c r="F50" s="29"/>
      <c r="G50" s="25"/>
      <c r="H50" s="25"/>
      <c r="I50" s="25"/>
      <c r="J50" s="25"/>
    </row>
    <row r="51" spans="1:10" ht="16.5" customHeight="1" x14ac:dyDescent="0.25">
      <c r="A51" s="12">
        <v>44</v>
      </c>
      <c r="B51" s="30">
        <v>80205</v>
      </c>
      <c r="C51" s="35" t="s">
        <v>49</v>
      </c>
      <c r="D51" s="32">
        <f>D52</f>
        <v>0</v>
      </c>
      <c r="E51" s="32"/>
      <c r="F51" s="32"/>
      <c r="G51" s="36"/>
      <c r="H51" s="32"/>
      <c r="I51" s="36"/>
      <c r="J51" s="36"/>
    </row>
    <row r="52" spans="1:10" ht="34.5" customHeight="1" x14ac:dyDescent="0.25">
      <c r="A52" s="12">
        <v>45</v>
      </c>
      <c r="B52" s="12">
        <v>2109</v>
      </c>
      <c r="C52" s="21" t="s">
        <v>36</v>
      </c>
      <c r="D52" s="14">
        <f>D53</f>
        <v>0</v>
      </c>
      <c r="E52" s="14"/>
      <c r="F52" s="14"/>
      <c r="G52" s="37"/>
      <c r="H52" s="14"/>
      <c r="I52" s="37"/>
      <c r="J52" s="37"/>
    </row>
    <row r="53" spans="1:10" x14ac:dyDescent="0.25">
      <c r="A53" s="12">
        <v>46</v>
      </c>
      <c r="B53" s="16">
        <v>210901</v>
      </c>
      <c r="C53" s="24" t="s">
        <v>50</v>
      </c>
      <c r="D53" s="29">
        <v>0</v>
      </c>
      <c r="E53" s="29"/>
      <c r="F53" s="29"/>
      <c r="G53" s="25"/>
      <c r="H53" s="29"/>
      <c r="I53" s="25"/>
      <c r="J53" s="25"/>
    </row>
    <row r="54" spans="1:10" x14ac:dyDescent="0.25">
      <c r="A54" s="12">
        <v>47</v>
      </c>
      <c r="B54" s="30">
        <v>80305</v>
      </c>
      <c r="C54" s="31" t="s">
        <v>51</v>
      </c>
      <c r="D54" s="32">
        <f>D55</f>
        <v>0</v>
      </c>
      <c r="E54" s="32">
        <f t="shared" ref="E54:J55" si="16">E55</f>
        <v>0</v>
      </c>
      <c r="F54" s="32">
        <f t="shared" si="16"/>
        <v>0</v>
      </c>
      <c r="G54" s="32">
        <f t="shared" si="16"/>
        <v>0</v>
      </c>
      <c r="H54" s="32">
        <f t="shared" si="16"/>
        <v>0</v>
      </c>
      <c r="I54" s="32">
        <f t="shared" si="16"/>
        <v>0</v>
      </c>
      <c r="J54" s="32">
        <f t="shared" si="16"/>
        <v>0</v>
      </c>
    </row>
    <row r="55" spans="1:10" ht="16.5" customHeight="1" x14ac:dyDescent="0.25">
      <c r="A55" s="12">
        <v>48</v>
      </c>
      <c r="B55" s="12">
        <v>2109</v>
      </c>
      <c r="C55" s="21" t="s">
        <v>50</v>
      </c>
      <c r="D55" s="14">
        <f>D56</f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  <c r="H55" s="14">
        <f t="shared" si="16"/>
        <v>0</v>
      </c>
      <c r="I55" s="14">
        <f t="shared" si="16"/>
        <v>0</v>
      </c>
      <c r="J55" s="14">
        <f t="shared" si="16"/>
        <v>0</v>
      </c>
    </row>
    <row r="56" spans="1:10" x14ac:dyDescent="0.25">
      <c r="A56" s="12">
        <v>49</v>
      </c>
      <c r="B56" s="16">
        <v>210901</v>
      </c>
      <c r="C56" s="24" t="s">
        <v>50</v>
      </c>
      <c r="D56" s="29"/>
      <c r="E56" s="29"/>
      <c r="F56" s="29"/>
      <c r="G56" s="25"/>
      <c r="H56" s="29"/>
      <c r="I56" s="25"/>
      <c r="J56" s="25"/>
    </row>
    <row r="57" spans="1:10" x14ac:dyDescent="0.25">
      <c r="A57" s="12">
        <v>50</v>
      </c>
      <c r="B57" s="30">
        <v>81102</v>
      </c>
      <c r="C57" s="31" t="s">
        <v>52</v>
      </c>
      <c r="D57" s="32">
        <f>D58</f>
        <v>4000000</v>
      </c>
      <c r="E57" s="32">
        <f t="shared" ref="E57:J58" si="17">E58</f>
        <v>5000000</v>
      </c>
      <c r="F57" s="32">
        <f t="shared" si="17"/>
        <v>5000000</v>
      </c>
      <c r="G57" s="32">
        <f t="shared" si="17"/>
        <v>5000000</v>
      </c>
      <c r="H57" s="32">
        <f t="shared" si="17"/>
        <v>0</v>
      </c>
      <c r="I57" s="32">
        <f t="shared" si="17"/>
        <v>5000000</v>
      </c>
      <c r="J57" s="32">
        <f t="shared" si="17"/>
        <v>5000000</v>
      </c>
    </row>
    <row r="58" spans="1:10" x14ac:dyDescent="0.25">
      <c r="A58" s="12">
        <v>51</v>
      </c>
      <c r="B58" s="12">
        <v>2109</v>
      </c>
      <c r="C58" s="31" t="s">
        <v>50</v>
      </c>
      <c r="D58" s="32">
        <f>D59</f>
        <v>4000000</v>
      </c>
      <c r="E58" s="32">
        <f t="shared" si="17"/>
        <v>5000000</v>
      </c>
      <c r="F58" s="32">
        <f t="shared" si="17"/>
        <v>5000000</v>
      </c>
      <c r="G58" s="32">
        <f t="shared" si="17"/>
        <v>5000000</v>
      </c>
      <c r="H58" s="32">
        <f t="shared" si="17"/>
        <v>0</v>
      </c>
      <c r="I58" s="32">
        <f t="shared" si="17"/>
        <v>5000000</v>
      </c>
      <c r="J58" s="32">
        <f t="shared" si="17"/>
        <v>5000000</v>
      </c>
    </row>
    <row r="59" spans="1:10" x14ac:dyDescent="0.25">
      <c r="A59" s="12">
        <v>52</v>
      </c>
      <c r="B59" s="38">
        <v>210901</v>
      </c>
      <c r="C59" s="24" t="s">
        <v>50</v>
      </c>
      <c r="D59" s="26">
        <v>4000000</v>
      </c>
      <c r="E59" s="26">
        <v>5000000</v>
      </c>
      <c r="F59" s="26">
        <v>5000000</v>
      </c>
      <c r="G59" s="27">
        <v>5000000</v>
      </c>
      <c r="H59" s="26"/>
      <c r="I59" s="27">
        <v>5000000</v>
      </c>
      <c r="J59" s="27">
        <v>5000000</v>
      </c>
    </row>
    <row r="60" spans="1:10" ht="18.75" customHeight="1" x14ac:dyDescent="0.25">
      <c r="A60" s="12">
        <v>53</v>
      </c>
      <c r="B60" s="12">
        <v>70106</v>
      </c>
      <c r="C60" s="13" t="s">
        <v>11</v>
      </c>
      <c r="D60" s="32">
        <f>D61</f>
        <v>21974200</v>
      </c>
      <c r="E60" s="32">
        <f t="shared" ref="E60:J60" si="18">E61</f>
        <v>25911500</v>
      </c>
      <c r="F60" s="32">
        <f t="shared" si="18"/>
        <v>25911500</v>
      </c>
      <c r="G60" s="32">
        <f t="shared" si="18"/>
        <v>26988313</v>
      </c>
      <c r="H60" s="32">
        <f>H61</f>
        <v>0</v>
      </c>
      <c r="I60" s="32">
        <f t="shared" si="18"/>
        <v>27288313</v>
      </c>
      <c r="J60" s="32">
        <f t="shared" si="18"/>
        <v>27288313</v>
      </c>
    </row>
    <row r="61" spans="1:10" x14ac:dyDescent="0.25">
      <c r="A61" s="12">
        <v>54</v>
      </c>
      <c r="B61" s="12">
        <v>80106</v>
      </c>
      <c r="C61" s="31" t="s">
        <v>53</v>
      </c>
      <c r="D61" s="32">
        <f>D62+D65+D67+D70+D75+D77</f>
        <v>21974200</v>
      </c>
      <c r="E61" s="32">
        <f t="shared" ref="E61:J61" si="19">E62+E65+E67+E70+E75+E77</f>
        <v>25911500</v>
      </c>
      <c r="F61" s="32">
        <f t="shared" si="19"/>
        <v>25911500</v>
      </c>
      <c r="G61" s="32">
        <f t="shared" si="19"/>
        <v>26988313</v>
      </c>
      <c r="H61" s="32">
        <f>H62+H65+H67+H70+H75+H77</f>
        <v>0</v>
      </c>
      <c r="I61" s="32">
        <f t="shared" si="19"/>
        <v>27288313</v>
      </c>
      <c r="J61" s="32">
        <f t="shared" si="19"/>
        <v>27288313</v>
      </c>
    </row>
    <row r="62" spans="1:10" ht="21" customHeight="1" x14ac:dyDescent="0.25">
      <c r="A62" s="12">
        <v>55</v>
      </c>
      <c r="B62" s="15">
        <v>2101</v>
      </c>
      <c r="C62" s="13" t="s">
        <v>13</v>
      </c>
      <c r="D62" s="32">
        <f>+D63+D64</f>
        <v>17560100</v>
      </c>
      <c r="E62" s="32">
        <f t="shared" ref="E62:J62" si="20">+E63+E64</f>
        <v>21070800</v>
      </c>
      <c r="F62" s="32">
        <f t="shared" si="20"/>
        <v>21070800</v>
      </c>
      <c r="G62" s="32">
        <f t="shared" si="20"/>
        <v>21758500</v>
      </c>
      <c r="H62" s="32">
        <f>+H63+H64</f>
        <v>0</v>
      </c>
      <c r="I62" s="32">
        <f t="shared" si="20"/>
        <v>21758500</v>
      </c>
      <c r="J62" s="32">
        <f t="shared" si="20"/>
        <v>21758500</v>
      </c>
    </row>
    <row r="63" spans="1:10" ht="13.5" customHeight="1" x14ac:dyDescent="0.25">
      <c r="A63" s="12">
        <v>56</v>
      </c>
      <c r="B63" s="39">
        <v>210101</v>
      </c>
      <c r="C63" s="17" t="s">
        <v>14</v>
      </c>
      <c r="D63" s="26">
        <v>13972700</v>
      </c>
      <c r="E63" s="26">
        <v>16208300</v>
      </c>
      <c r="F63" s="26">
        <v>16208300</v>
      </c>
      <c r="G63" s="27">
        <v>16737310</v>
      </c>
      <c r="H63" s="26"/>
      <c r="I63" s="27">
        <v>16737310</v>
      </c>
      <c r="J63" s="27">
        <v>16737310</v>
      </c>
    </row>
    <row r="64" spans="1:10" ht="14.25" customHeight="1" x14ac:dyDescent="0.25">
      <c r="A64" s="12">
        <v>57</v>
      </c>
      <c r="B64" s="39">
        <v>210102</v>
      </c>
      <c r="C64" s="17" t="s">
        <v>15</v>
      </c>
      <c r="D64" s="26">
        <v>3587400</v>
      </c>
      <c r="E64" s="26">
        <v>4862500</v>
      </c>
      <c r="F64" s="26">
        <v>4862500</v>
      </c>
      <c r="G64" s="27">
        <v>5021190</v>
      </c>
      <c r="H64" s="26"/>
      <c r="I64" s="27">
        <v>5021190</v>
      </c>
      <c r="J64" s="27">
        <v>5021190</v>
      </c>
    </row>
    <row r="65" spans="1:10" ht="29.25" customHeight="1" x14ac:dyDescent="0.25">
      <c r="A65" s="12">
        <v>58</v>
      </c>
      <c r="B65" s="15">
        <v>2102</v>
      </c>
      <c r="C65" s="13" t="s">
        <v>16</v>
      </c>
      <c r="D65" s="32">
        <f>D66</f>
        <v>2247700</v>
      </c>
      <c r="E65" s="32">
        <f t="shared" ref="E65:J65" si="21">E66</f>
        <v>2844500</v>
      </c>
      <c r="F65" s="32">
        <f t="shared" si="21"/>
        <v>2844500</v>
      </c>
      <c r="G65" s="32">
        <f t="shared" si="21"/>
        <v>2719813</v>
      </c>
      <c r="H65" s="32">
        <f t="shared" si="21"/>
        <v>0</v>
      </c>
      <c r="I65" s="32">
        <f t="shared" si="21"/>
        <v>2719813</v>
      </c>
      <c r="J65" s="32">
        <f t="shared" si="21"/>
        <v>2719813</v>
      </c>
    </row>
    <row r="66" spans="1:10" ht="20.25" customHeight="1" x14ac:dyDescent="0.25">
      <c r="A66" s="12">
        <v>59</v>
      </c>
      <c r="B66" s="39">
        <v>210201</v>
      </c>
      <c r="C66" s="20" t="s">
        <v>17</v>
      </c>
      <c r="D66" s="26">
        <v>2247700</v>
      </c>
      <c r="E66" s="26">
        <v>2844500</v>
      </c>
      <c r="F66" s="26">
        <v>2844500</v>
      </c>
      <c r="G66" s="27">
        <v>2719813</v>
      </c>
      <c r="H66" s="26"/>
      <c r="I66" s="27">
        <v>2719813</v>
      </c>
      <c r="J66" s="27">
        <v>2719813</v>
      </c>
    </row>
    <row r="67" spans="1:10" ht="27.75" customHeight="1" x14ac:dyDescent="0.25">
      <c r="A67" s="12">
        <v>60</v>
      </c>
      <c r="B67" s="15">
        <v>2103</v>
      </c>
      <c r="C67" s="21" t="s">
        <v>18</v>
      </c>
      <c r="D67" s="32">
        <f>D69+D68</f>
        <v>0</v>
      </c>
      <c r="E67" s="32"/>
      <c r="F67" s="32"/>
      <c r="G67" s="36"/>
      <c r="H67" s="32"/>
      <c r="I67" s="36"/>
      <c r="J67" s="36"/>
    </row>
    <row r="68" spans="1:10" ht="18.75" customHeight="1" x14ac:dyDescent="0.25">
      <c r="A68" s="12">
        <v>61</v>
      </c>
      <c r="B68" s="40">
        <v>210301</v>
      </c>
      <c r="C68" s="41" t="s">
        <v>19</v>
      </c>
      <c r="D68" s="26"/>
      <c r="E68" s="26"/>
      <c r="F68" s="26"/>
      <c r="G68" s="27"/>
      <c r="H68" s="32"/>
      <c r="I68" s="27"/>
      <c r="J68" s="27"/>
    </row>
    <row r="69" spans="1:10" x14ac:dyDescent="0.25">
      <c r="A69" s="12">
        <v>62</v>
      </c>
      <c r="B69" s="16">
        <v>210302</v>
      </c>
      <c r="C69" s="22" t="s">
        <v>20</v>
      </c>
      <c r="D69" s="26"/>
      <c r="E69" s="26"/>
      <c r="F69" s="26"/>
      <c r="G69" s="27"/>
      <c r="H69" s="26"/>
      <c r="I69" s="27"/>
      <c r="J69" s="27"/>
    </row>
    <row r="70" spans="1:10" ht="27" customHeight="1" x14ac:dyDescent="0.25">
      <c r="A70" s="12">
        <v>63</v>
      </c>
      <c r="B70" s="15">
        <v>2104</v>
      </c>
      <c r="C70" s="21" t="s">
        <v>22</v>
      </c>
      <c r="D70" s="32">
        <f>D71+D72+D73+D74</f>
        <v>2166400</v>
      </c>
      <c r="E70" s="32">
        <f t="shared" ref="E70:J70" si="22">E71+E72+E73+E74</f>
        <v>1704000</v>
      </c>
      <c r="F70" s="32">
        <f t="shared" si="22"/>
        <v>1704000</v>
      </c>
      <c r="G70" s="32">
        <f t="shared" si="22"/>
        <v>2210000</v>
      </c>
      <c r="H70" s="32">
        <f t="shared" si="22"/>
        <v>0</v>
      </c>
      <c r="I70" s="32">
        <f t="shared" si="22"/>
        <v>2510000</v>
      </c>
      <c r="J70" s="32">
        <f t="shared" si="22"/>
        <v>2510000</v>
      </c>
    </row>
    <row r="71" spans="1:10" ht="16.5" customHeight="1" x14ac:dyDescent="0.25">
      <c r="A71" s="12">
        <v>64</v>
      </c>
      <c r="B71" s="16">
        <v>210401</v>
      </c>
      <c r="C71" s="22" t="s">
        <v>23</v>
      </c>
      <c r="D71" s="26">
        <v>500000</v>
      </c>
      <c r="E71" s="26">
        <v>500000</v>
      </c>
      <c r="F71" s="26">
        <v>500000</v>
      </c>
      <c r="G71" s="27">
        <v>500000</v>
      </c>
      <c r="H71" s="26"/>
      <c r="I71" s="27">
        <v>500000</v>
      </c>
      <c r="J71" s="27">
        <v>500000</v>
      </c>
    </row>
    <row r="72" spans="1:10" ht="15" customHeight="1" x14ac:dyDescent="0.25">
      <c r="A72" s="12">
        <v>65</v>
      </c>
      <c r="B72" s="16">
        <v>210402</v>
      </c>
      <c r="C72" s="22" t="s">
        <v>24</v>
      </c>
      <c r="D72" s="26">
        <v>1462400</v>
      </c>
      <c r="E72" s="26">
        <v>1000000</v>
      </c>
      <c r="F72" s="26">
        <v>1000000</v>
      </c>
      <c r="G72" s="27">
        <v>1500000</v>
      </c>
      <c r="H72" s="26"/>
      <c r="I72" s="27">
        <v>1800000</v>
      </c>
      <c r="J72" s="27">
        <v>1800000</v>
      </c>
    </row>
    <row r="73" spans="1:10" ht="15.75" customHeight="1" x14ac:dyDescent="0.25">
      <c r="A73" s="12">
        <v>66</v>
      </c>
      <c r="B73" s="16">
        <v>210403</v>
      </c>
      <c r="C73" s="22" t="s">
        <v>25</v>
      </c>
      <c r="D73" s="26">
        <v>204000</v>
      </c>
      <c r="E73" s="26">
        <v>204000</v>
      </c>
      <c r="F73" s="26">
        <v>204000</v>
      </c>
      <c r="G73" s="27">
        <v>210000</v>
      </c>
      <c r="H73" s="26"/>
      <c r="I73" s="27">
        <v>210000</v>
      </c>
      <c r="J73" s="27">
        <v>210000</v>
      </c>
    </row>
    <row r="74" spans="1:10" x14ac:dyDescent="0.25">
      <c r="A74" s="12">
        <v>67</v>
      </c>
      <c r="B74" s="16">
        <v>210404</v>
      </c>
      <c r="C74" s="24" t="s">
        <v>26</v>
      </c>
      <c r="D74" s="26">
        <v>0</v>
      </c>
      <c r="E74" s="26"/>
      <c r="F74" s="26"/>
      <c r="G74" s="27"/>
      <c r="H74" s="26"/>
      <c r="I74" s="27"/>
      <c r="J74" s="27"/>
    </row>
    <row r="75" spans="1:10" ht="31.5" customHeight="1" x14ac:dyDescent="0.25">
      <c r="A75" s="12">
        <v>68</v>
      </c>
      <c r="B75" s="15">
        <v>2106</v>
      </c>
      <c r="C75" s="21" t="s">
        <v>31</v>
      </c>
      <c r="D75" s="32">
        <f>D76</f>
        <v>0</v>
      </c>
      <c r="E75" s="32"/>
      <c r="F75" s="32"/>
      <c r="G75" s="36"/>
      <c r="H75" s="32"/>
      <c r="I75" s="36"/>
      <c r="J75" s="36"/>
    </row>
    <row r="76" spans="1:10" x14ac:dyDescent="0.25">
      <c r="A76" s="12">
        <v>69</v>
      </c>
      <c r="B76" s="16">
        <v>210604</v>
      </c>
      <c r="C76" s="24" t="s">
        <v>33</v>
      </c>
      <c r="D76" s="26"/>
      <c r="E76" s="26"/>
      <c r="F76" s="26"/>
      <c r="G76" s="27"/>
      <c r="H76" s="26"/>
      <c r="I76" s="27"/>
      <c r="J76" s="27"/>
    </row>
    <row r="77" spans="1:10" ht="17.25" customHeight="1" x14ac:dyDescent="0.25">
      <c r="A77" s="12">
        <v>70</v>
      </c>
      <c r="B77" s="15">
        <v>2107</v>
      </c>
      <c r="C77" s="21" t="s">
        <v>34</v>
      </c>
      <c r="D77" s="32">
        <f>D78</f>
        <v>0</v>
      </c>
      <c r="E77" s="32">
        <f t="shared" ref="E77:J77" si="23">E78</f>
        <v>292200</v>
      </c>
      <c r="F77" s="32">
        <f t="shared" si="23"/>
        <v>292200</v>
      </c>
      <c r="G77" s="32">
        <f t="shared" si="23"/>
        <v>300000</v>
      </c>
      <c r="H77" s="32">
        <f t="shared" si="23"/>
        <v>0</v>
      </c>
      <c r="I77" s="32">
        <f t="shared" si="23"/>
        <v>300000</v>
      </c>
      <c r="J77" s="32">
        <f t="shared" si="23"/>
        <v>300000</v>
      </c>
    </row>
    <row r="78" spans="1:10" x14ac:dyDescent="0.25">
      <c r="A78" s="12">
        <v>71</v>
      </c>
      <c r="B78" s="16">
        <v>210702</v>
      </c>
      <c r="C78" s="24" t="s">
        <v>35</v>
      </c>
      <c r="D78" s="26">
        <v>0</v>
      </c>
      <c r="E78" s="26">
        <v>292200</v>
      </c>
      <c r="F78" s="26">
        <v>292200</v>
      </c>
      <c r="G78" s="27">
        <v>300000</v>
      </c>
      <c r="H78" s="26"/>
      <c r="I78" s="27">
        <v>300000</v>
      </c>
      <c r="J78" s="27">
        <v>300000</v>
      </c>
    </row>
    <row r="79" spans="1:10" ht="31.5" customHeight="1" x14ac:dyDescent="0.25">
      <c r="A79" s="12">
        <v>72</v>
      </c>
      <c r="B79" s="12">
        <v>2108</v>
      </c>
      <c r="C79" s="21" t="s">
        <v>36</v>
      </c>
      <c r="D79" s="32"/>
      <c r="E79" s="32"/>
      <c r="F79" s="32"/>
      <c r="G79" s="36"/>
      <c r="H79" s="32"/>
      <c r="I79" s="36"/>
      <c r="J79" s="36"/>
    </row>
    <row r="80" spans="1:10" x14ac:dyDescent="0.25">
      <c r="A80" s="12">
        <v>73</v>
      </c>
      <c r="B80" s="30">
        <v>71411</v>
      </c>
      <c r="C80" s="31" t="s">
        <v>54</v>
      </c>
      <c r="D80" s="32">
        <f>+D81</f>
        <v>0</v>
      </c>
      <c r="E80" s="32">
        <f t="shared" ref="E80:J80" si="24">+E81</f>
        <v>297500</v>
      </c>
      <c r="F80" s="32">
        <f t="shared" si="24"/>
        <v>297500</v>
      </c>
      <c r="G80" s="32">
        <f t="shared" si="24"/>
        <v>297500</v>
      </c>
      <c r="H80" s="32">
        <f t="shared" si="24"/>
        <v>0</v>
      </c>
      <c r="I80" s="32">
        <f t="shared" si="24"/>
        <v>297500</v>
      </c>
      <c r="J80" s="32">
        <f t="shared" si="24"/>
        <v>297500</v>
      </c>
    </row>
    <row r="81" spans="1:10" x14ac:dyDescent="0.25">
      <c r="A81" s="12">
        <v>74</v>
      </c>
      <c r="B81" s="30">
        <v>81701</v>
      </c>
      <c r="C81" s="31" t="s">
        <v>55</v>
      </c>
      <c r="D81" s="32">
        <f>+D82</f>
        <v>0</v>
      </c>
      <c r="E81" s="32">
        <v>297500</v>
      </c>
      <c r="F81" s="32">
        <v>297500</v>
      </c>
      <c r="G81" s="36">
        <v>297500</v>
      </c>
      <c r="H81" s="32"/>
      <c r="I81" s="36">
        <v>297500</v>
      </c>
      <c r="J81" s="36">
        <v>297500</v>
      </c>
    </row>
    <row r="82" spans="1:10" x14ac:dyDescent="0.25">
      <c r="A82" s="12">
        <v>75</v>
      </c>
      <c r="B82" s="30">
        <v>2109</v>
      </c>
      <c r="C82" s="31" t="s">
        <v>50</v>
      </c>
      <c r="D82" s="32">
        <f>D83</f>
        <v>0</v>
      </c>
      <c r="E82" s="32"/>
      <c r="F82" s="32"/>
      <c r="G82" s="32"/>
      <c r="H82" s="32"/>
      <c r="I82" s="32"/>
      <c r="J82" s="32"/>
    </row>
    <row r="83" spans="1:10" x14ac:dyDescent="0.25">
      <c r="A83" s="12">
        <v>76</v>
      </c>
      <c r="B83" s="42">
        <v>210901</v>
      </c>
      <c r="C83" s="24" t="s">
        <v>50</v>
      </c>
      <c r="D83" s="26"/>
      <c r="E83" s="26">
        <v>297500</v>
      </c>
      <c r="F83" s="26">
        <v>297500</v>
      </c>
      <c r="G83" s="26">
        <v>297500</v>
      </c>
      <c r="H83" s="26"/>
      <c r="I83" s="26">
        <v>297500</v>
      </c>
      <c r="J83" s="26">
        <v>297500</v>
      </c>
    </row>
    <row r="84" spans="1:10" x14ac:dyDescent="0.25">
      <c r="A84" s="12">
        <v>77</v>
      </c>
      <c r="B84" s="30">
        <v>71411</v>
      </c>
      <c r="C84" s="31" t="s">
        <v>54</v>
      </c>
      <c r="D84" s="32">
        <f>D85</f>
        <v>5200000</v>
      </c>
      <c r="E84" s="32">
        <f t="shared" ref="E84:J86" si="25">E85</f>
        <v>5200000</v>
      </c>
      <c r="F84" s="32">
        <f t="shared" si="25"/>
        <v>5200000</v>
      </c>
      <c r="G84" s="32">
        <f t="shared" si="25"/>
        <v>5200000</v>
      </c>
      <c r="H84" s="32">
        <f t="shared" si="25"/>
        <v>0</v>
      </c>
      <c r="I84" s="32">
        <f t="shared" si="25"/>
        <v>5200000</v>
      </c>
      <c r="J84" s="32">
        <f t="shared" si="25"/>
        <v>5200000</v>
      </c>
    </row>
    <row r="85" spans="1:10" x14ac:dyDescent="0.25">
      <c r="A85" s="12">
        <v>78</v>
      </c>
      <c r="B85" s="30">
        <v>82212</v>
      </c>
      <c r="C85" s="31" t="s">
        <v>56</v>
      </c>
      <c r="D85" s="32">
        <f>D86</f>
        <v>5200000</v>
      </c>
      <c r="E85" s="32">
        <f t="shared" si="25"/>
        <v>5200000</v>
      </c>
      <c r="F85" s="32">
        <f t="shared" si="25"/>
        <v>5200000</v>
      </c>
      <c r="G85" s="32">
        <f t="shared" si="25"/>
        <v>5200000</v>
      </c>
      <c r="H85" s="32">
        <f t="shared" si="25"/>
        <v>0</v>
      </c>
      <c r="I85" s="32">
        <f t="shared" si="25"/>
        <v>5200000</v>
      </c>
      <c r="J85" s="32">
        <f t="shared" si="25"/>
        <v>5200000</v>
      </c>
    </row>
    <row r="86" spans="1:10" x14ac:dyDescent="0.25">
      <c r="A86" s="12">
        <v>79</v>
      </c>
      <c r="B86" s="30">
        <v>2109</v>
      </c>
      <c r="C86" s="31" t="s">
        <v>50</v>
      </c>
      <c r="D86" s="32">
        <f>D87</f>
        <v>5200000</v>
      </c>
      <c r="E86" s="32">
        <f t="shared" si="25"/>
        <v>5200000</v>
      </c>
      <c r="F86" s="32">
        <f t="shared" si="25"/>
        <v>5200000</v>
      </c>
      <c r="G86" s="32">
        <f t="shared" si="25"/>
        <v>5200000</v>
      </c>
      <c r="H86" s="32">
        <f t="shared" si="25"/>
        <v>0</v>
      </c>
      <c r="I86" s="32">
        <f t="shared" si="25"/>
        <v>5200000</v>
      </c>
      <c r="J86" s="32">
        <f t="shared" si="25"/>
        <v>5200000</v>
      </c>
    </row>
    <row r="87" spans="1:10" x14ac:dyDescent="0.25">
      <c r="A87" s="12">
        <v>80</v>
      </c>
      <c r="B87" s="42">
        <v>210901</v>
      </c>
      <c r="C87" s="24" t="s">
        <v>50</v>
      </c>
      <c r="D87" s="26">
        <v>5200000</v>
      </c>
      <c r="E87" s="26">
        <v>5200000</v>
      </c>
      <c r="F87" s="26">
        <v>5200000</v>
      </c>
      <c r="G87" s="27">
        <v>5200000</v>
      </c>
      <c r="H87" s="26"/>
      <c r="I87" s="27">
        <v>5200000</v>
      </c>
      <c r="J87" s="27">
        <v>5200000</v>
      </c>
    </row>
    <row r="88" spans="1:10" x14ac:dyDescent="0.25">
      <c r="A88" s="12"/>
      <c r="B88" s="42"/>
      <c r="C88" s="24"/>
      <c r="D88" s="43">
        <f>D89</f>
        <v>5000000</v>
      </c>
      <c r="E88" s="43">
        <f t="shared" ref="E88:J88" si="26">E89</f>
        <v>5000000</v>
      </c>
      <c r="F88" s="43">
        <f t="shared" si="26"/>
        <v>5000000</v>
      </c>
      <c r="G88" s="43">
        <f t="shared" si="26"/>
        <v>8000000</v>
      </c>
      <c r="H88" s="43">
        <f t="shared" si="26"/>
        <v>0</v>
      </c>
      <c r="I88" s="43">
        <f t="shared" si="26"/>
        <v>8000000</v>
      </c>
      <c r="J88" s="43">
        <f t="shared" si="26"/>
        <v>8000000</v>
      </c>
    </row>
    <row r="89" spans="1:10" x14ac:dyDescent="0.25">
      <c r="A89" s="12"/>
      <c r="B89" s="42"/>
      <c r="C89" s="24" t="s">
        <v>57</v>
      </c>
      <c r="D89" s="26">
        <v>5000000</v>
      </c>
      <c r="E89" s="26">
        <v>5000000</v>
      </c>
      <c r="F89" s="26">
        <v>5000000</v>
      </c>
      <c r="G89" s="27">
        <v>8000000</v>
      </c>
      <c r="H89" s="26"/>
      <c r="I89" s="27">
        <v>8000000</v>
      </c>
      <c r="J89" s="27">
        <v>8000000</v>
      </c>
    </row>
    <row r="90" spans="1:10" x14ac:dyDescent="0.25">
      <c r="A90" s="12">
        <v>81</v>
      </c>
      <c r="B90" s="12"/>
      <c r="C90" s="31" t="s">
        <v>58</v>
      </c>
      <c r="D90" s="32">
        <f t="shared" ref="D90:J90" si="27">D5</f>
        <v>320966468</v>
      </c>
      <c r="E90" s="32">
        <f t="shared" si="27"/>
        <v>315822400</v>
      </c>
      <c r="F90" s="32">
        <f t="shared" si="27"/>
        <v>315822400</v>
      </c>
      <c r="G90" s="32">
        <f t="shared" si="27"/>
        <v>348948824</v>
      </c>
      <c r="H90" s="32">
        <f t="shared" si="27"/>
        <v>0</v>
      </c>
      <c r="I90" s="32">
        <f t="shared" si="27"/>
        <v>337556413</v>
      </c>
      <c r="J90" s="32">
        <f t="shared" si="27"/>
        <v>363390805</v>
      </c>
    </row>
    <row r="91" spans="1:10" x14ac:dyDescent="0.25">
      <c r="A91" s="12">
        <v>82</v>
      </c>
      <c r="B91" s="44"/>
      <c r="C91" s="24" t="s">
        <v>59</v>
      </c>
      <c r="D91" s="45">
        <v>1</v>
      </c>
      <c r="E91" s="45">
        <v>1</v>
      </c>
      <c r="F91" s="45">
        <v>1</v>
      </c>
      <c r="G91" s="45">
        <v>1</v>
      </c>
      <c r="H91" s="45"/>
      <c r="I91" s="45">
        <v>1</v>
      </c>
      <c r="J91" s="45">
        <v>1</v>
      </c>
    </row>
    <row r="92" spans="1:10" x14ac:dyDescent="0.25">
      <c r="A92" s="12">
        <v>83</v>
      </c>
      <c r="B92" s="46"/>
      <c r="C92" s="31" t="s">
        <v>60</v>
      </c>
      <c r="D92" s="47">
        <f>D93+D94+D95</f>
        <v>23</v>
      </c>
      <c r="E92" s="47">
        <f t="shared" ref="E92:J92" si="28">E93+E94+E95</f>
        <v>23</v>
      </c>
      <c r="F92" s="47">
        <f t="shared" si="28"/>
        <v>23</v>
      </c>
      <c r="G92" s="47">
        <f t="shared" si="28"/>
        <v>23</v>
      </c>
      <c r="H92" s="47">
        <f t="shared" si="28"/>
        <v>0</v>
      </c>
      <c r="I92" s="47">
        <f t="shared" si="28"/>
        <v>23</v>
      </c>
      <c r="J92" s="47">
        <f t="shared" si="28"/>
        <v>23</v>
      </c>
    </row>
    <row r="93" spans="1:10" x14ac:dyDescent="0.25">
      <c r="A93" s="12">
        <v>84</v>
      </c>
      <c r="B93" s="44"/>
      <c r="C93" s="24" t="s">
        <v>61</v>
      </c>
      <c r="D93" s="45">
        <v>5</v>
      </c>
      <c r="E93" s="45">
        <v>5</v>
      </c>
      <c r="F93" s="45">
        <v>5</v>
      </c>
      <c r="G93" s="45">
        <v>5</v>
      </c>
      <c r="H93" s="45"/>
      <c r="I93" s="45">
        <v>5</v>
      </c>
      <c r="J93" s="45">
        <v>5</v>
      </c>
    </row>
    <row r="94" spans="1:10" x14ac:dyDescent="0.25">
      <c r="A94" s="12">
        <v>85</v>
      </c>
      <c r="B94" s="44"/>
      <c r="C94" s="24" t="s">
        <v>62</v>
      </c>
      <c r="D94" s="45">
        <v>14</v>
      </c>
      <c r="E94" s="45">
        <v>13</v>
      </c>
      <c r="F94" s="45">
        <v>13</v>
      </c>
      <c r="G94" s="45">
        <v>13</v>
      </c>
      <c r="H94" s="45"/>
      <c r="I94" s="45">
        <v>13</v>
      </c>
      <c r="J94" s="45">
        <v>13</v>
      </c>
    </row>
    <row r="95" spans="1:10" x14ac:dyDescent="0.25">
      <c r="A95" s="12">
        <v>86</v>
      </c>
      <c r="B95" s="44"/>
      <c r="C95" s="24" t="s">
        <v>63</v>
      </c>
      <c r="D95" s="45">
        <v>4</v>
      </c>
      <c r="E95" s="45">
        <v>5</v>
      </c>
      <c r="F95" s="45">
        <v>5</v>
      </c>
      <c r="G95" s="45">
        <v>5</v>
      </c>
      <c r="H95" s="45"/>
      <c r="I95" s="45">
        <v>5</v>
      </c>
      <c r="J95" s="45">
        <v>5</v>
      </c>
    </row>
    <row r="96" spans="1:10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</row>
    <row r="97" spans="1:10" x14ac:dyDescent="0.25">
      <c r="A97" s="48"/>
      <c r="B97" s="48"/>
      <c r="C97" s="49" t="s">
        <v>64</v>
      </c>
      <c r="D97" s="49" t="s">
        <v>65</v>
      </c>
      <c r="E97" s="49"/>
      <c r="F97" s="50"/>
      <c r="G97" s="50"/>
      <c r="H97" s="287" t="s">
        <v>66</v>
      </c>
      <c r="I97" s="287"/>
      <c r="J97" s="287"/>
    </row>
    <row r="98" spans="1:10" x14ac:dyDescent="0.25">
      <c r="A98" s="48"/>
      <c r="B98" s="48"/>
      <c r="C98" s="50" t="s">
        <v>67</v>
      </c>
      <c r="D98" s="50" t="s">
        <v>68</v>
      </c>
      <c r="E98" s="49"/>
      <c r="F98" s="50"/>
      <c r="G98" s="50"/>
      <c r="H98" s="51"/>
      <c r="I98" s="51"/>
      <c r="J98" s="51"/>
    </row>
    <row r="99" spans="1:10" x14ac:dyDescent="0.25">
      <c r="A99" s="48"/>
      <c r="B99" s="48"/>
      <c r="C99" s="50" t="s">
        <v>69</v>
      </c>
      <c r="D99" s="50" t="s">
        <v>346</v>
      </c>
      <c r="E99" s="49"/>
      <c r="F99" s="50"/>
      <c r="G99" s="50"/>
      <c r="H99" s="287" t="s">
        <v>71</v>
      </c>
      <c r="I99" s="287"/>
      <c r="J99" s="287"/>
    </row>
    <row r="100" spans="1:10" x14ac:dyDescent="0.25">
      <c r="A100" s="48"/>
      <c r="B100" s="48"/>
      <c r="C100" s="50"/>
      <c r="D100" s="50"/>
      <c r="E100" s="49"/>
      <c r="F100" s="50"/>
      <c r="G100" s="50"/>
      <c r="H100" s="50"/>
      <c r="I100" s="50"/>
      <c r="J100" s="50"/>
    </row>
    <row r="101" spans="1:10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1:10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0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</row>
  </sheetData>
  <mergeCells count="8">
    <mergeCell ref="H97:J97"/>
    <mergeCell ref="H99:J99"/>
    <mergeCell ref="A3:A4"/>
    <mergeCell ref="B3:B4"/>
    <mergeCell ref="C3:C4"/>
    <mergeCell ref="E3:F3"/>
    <mergeCell ref="G3:H3"/>
    <mergeCell ref="I3:J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L13" sqref="L13"/>
    </sheetView>
  </sheetViews>
  <sheetFormatPr defaultRowHeight="15" x14ac:dyDescent="0.25"/>
  <cols>
    <col min="1" max="1" width="4" customWidth="1"/>
    <col min="3" max="3" width="39.85546875" customWidth="1"/>
    <col min="4" max="4" width="13.28515625" customWidth="1"/>
    <col min="5" max="5" width="12" customWidth="1"/>
    <col min="6" max="6" width="11.7109375" customWidth="1"/>
    <col min="7" max="7" width="11.5703125" customWidth="1"/>
    <col min="8" max="8" width="10.7109375" customWidth="1"/>
    <col min="9" max="10" width="11" customWidth="1"/>
  </cols>
  <sheetData>
    <row r="1" spans="1:10" x14ac:dyDescent="0.25">
      <c r="A1" s="59"/>
      <c r="B1" s="59"/>
      <c r="C1" s="49" t="s">
        <v>72</v>
      </c>
      <c r="D1" s="50"/>
      <c r="E1" s="50"/>
      <c r="F1" s="50"/>
      <c r="G1" s="50"/>
      <c r="H1" s="50"/>
      <c r="I1" s="50"/>
      <c r="J1" s="50" t="s">
        <v>73</v>
      </c>
    </row>
    <row r="2" spans="1:10" ht="15.75" x14ac:dyDescent="0.25">
      <c r="A2" s="50"/>
      <c r="B2" s="50"/>
      <c r="C2" s="49" t="s">
        <v>74</v>
      </c>
      <c r="D2" s="60" t="s">
        <v>395</v>
      </c>
      <c r="E2" s="50"/>
      <c r="F2" s="50"/>
      <c r="G2" s="50"/>
      <c r="H2" s="50"/>
      <c r="I2" s="50"/>
      <c r="J2" s="50"/>
    </row>
    <row r="3" spans="1:10" x14ac:dyDescent="0.25">
      <c r="A3" s="288" t="s">
        <v>1</v>
      </c>
      <c r="B3" s="299" t="s">
        <v>2</v>
      </c>
      <c r="C3" s="288" t="s">
        <v>3</v>
      </c>
      <c r="D3" s="300" t="s">
        <v>396</v>
      </c>
      <c r="E3" s="293" t="s">
        <v>4</v>
      </c>
      <c r="F3" s="293"/>
      <c r="G3" s="293" t="s">
        <v>398</v>
      </c>
      <c r="H3" s="293"/>
      <c r="I3" s="297" t="s">
        <v>76</v>
      </c>
      <c r="J3" s="298"/>
    </row>
    <row r="4" spans="1:10" x14ac:dyDescent="0.25">
      <c r="A4" s="288"/>
      <c r="B4" s="290"/>
      <c r="C4" s="288"/>
      <c r="D4" s="301"/>
      <c r="E4" s="53" t="s">
        <v>6</v>
      </c>
      <c r="F4" s="53" t="s">
        <v>7</v>
      </c>
      <c r="G4" s="54" t="s">
        <v>8</v>
      </c>
      <c r="H4" s="54" t="s">
        <v>9</v>
      </c>
      <c r="I4" s="55">
        <v>2023</v>
      </c>
      <c r="J4" s="55">
        <v>2024</v>
      </c>
    </row>
    <row r="5" spans="1:10" ht="16.5" customHeight="1" x14ac:dyDescent="0.25">
      <c r="A5" s="12">
        <v>1</v>
      </c>
      <c r="B5" s="12"/>
      <c r="C5" s="13" t="s">
        <v>10</v>
      </c>
      <c r="D5" s="14">
        <f>D7</f>
        <v>45486828</v>
      </c>
      <c r="E5" s="14">
        <f t="shared" ref="E5:J6" si="0">E7</f>
        <v>53009300</v>
      </c>
      <c r="F5" s="14">
        <f t="shared" si="0"/>
        <v>53009300</v>
      </c>
      <c r="G5" s="14">
        <f t="shared" si="0"/>
        <v>75520447</v>
      </c>
      <c r="H5" s="14">
        <f t="shared" si="0"/>
        <v>0</v>
      </c>
      <c r="I5" s="14">
        <f t="shared" si="0"/>
        <v>55805132</v>
      </c>
      <c r="J5" s="14">
        <f t="shared" si="0"/>
        <v>55805132</v>
      </c>
    </row>
    <row r="6" spans="1:10" ht="15" customHeight="1" x14ac:dyDescent="0.25">
      <c r="A6" s="12">
        <v>2</v>
      </c>
      <c r="B6" s="12"/>
      <c r="C6" s="13" t="s">
        <v>77</v>
      </c>
      <c r="D6" s="14">
        <f>D8</f>
        <v>38575893</v>
      </c>
      <c r="E6" s="14">
        <f t="shared" si="0"/>
        <v>51009300</v>
      </c>
      <c r="F6" s="14">
        <f t="shared" si="0"/>
        <v>51009300</v>
      </c>
      <c r="G6" s="14">
        <f t="shared" si="0"/>
        <v>71920447</v>
      </c>
      <c r="H6" s="14">
        <f t="shared" si="0"/>
        <v>0</v>
      </c>
      <c r="I6" s="14">
        <f t="shared" si="0"/>
        <v>52205132</v>
      </c>
      <c r="J6" s="14">
        <f t="shared" si="0"/>
        <v>52205132</v>
      </c>
    </row>
    <row r="7" spans="1:10" ht="17.25" customHeight="1" x14ac:dyDescent="0.25">
      <c r="A7" s="12">
        <v>3</v>
      </c>
      <c r="B7" s="12">
        <v>70105</v>
      </c>
      <c r="C7" s="13" t="s">
        <v>78</v>
      </c>
      <c r="D7" s="14">
        <f>D8+D32+D35+D40</f>
        <v>45486828</v>
      </c>
      <c r="E7" s="14">
        <f>E8+E32+E35+E40</f>
        <v>53009300</v>
      </c>
      <c r="F7" s="14">
        <f>F8+F32+F35+F40</f>
        <v>53009300</v>
      </c>
      <c r="G7" s="14">
        <f>G8+G32+G35+G40</f>
        <v>75520447</v>
      </c>
      <c r="H7" s="14"/>
      <c r="I7" s="14">
        <f>I8+I32+I35+I40</f>
        <v>55805132</v>
      </c>
      <c r="J7" s="14">
        <f>J8+J32+J35+J40</f>
        <v>55805132</v>
      </c>
    </row>
    <row r="8" spans="1:10" ht="16.5" customHeight="1" x14ac:dyDescent="0.25">
      <c r="A8" s="12">
        <v>4</v>
      </c>
      <c r="B8" s="12">
        <v>80101</v>
      </c>
      <c r="C8" s="13" t="s">
        <v>12</v>
      </c>
      <c r="D8" s="14">
        <f>D9+D13+D15+D20+D22+D24+D26+D29</f>
        <v>38575893</v>
      </c>
      <c r="E8" s="14">
        <f>E9+E13+E15+E20+E22+E24+E26+E29</f>
        <v>51009300</v>
      </c>
      <c r="F8" s="14">
        <f>F9+F13+F15+F20+F22+F24+F26+F29</f>
        <v>51009300</v>
      </c>
      <c r="G8" s="14">
        <f>G9+G13+G15+G20+G22+G24+G26+G29</f>
        <v>71920447</v>
      </c>
      <c r="H8" s="14"/>
      <c r="I8" s="14">
        <f>I9+I13+I15+I20+I22+I24+I26+I29</f>
        <v>52205132</v>
      </c>
      <c r="J8" s="14">
        <f>J9+J13+J15+J20+J22+J24+J26+J29</f>
        <v>52205132</v>
      </c>
    </row>
    <row r="9" spans="1:10" ht="15.75" customHeight="1" x14ac:dyDescent="0.25">
      <c r="A9" s="12">
        <v>5</v>
      </c>
      <c r="B9" s="15">
        <v>2101</v>
      </c>
      <c r="C9" s="13" t="s">
        <v>13</v>
      </c>
      <c r="D9" s="14">
        <f>D10+D11</f>
        <v>31185075</v>
      </c>
      <c r="E9" s="14">
        <f>E10+E11+E12</f>
        <v>39453200</v>
      </c>
      <c r="F9" s="14">
        <f t="shared" ref="F9:J9" si="1">F10+F11+F12</f>
        <v>39453200</v>
      </c>
      <c r="G9" s="14">
        <f t="shared" si="1"/>
        <v>40055064</v>
      </c>
      <c r="H9" s="14">
        <f t="shared" si="1"/>
        <v>0</v>
      </c>
      <c r="I9" s="14">
        <f t="shared" si="1"/>
        <v>41154784</v>
      </c>
      <c r="J9" s="14">
        <f t="shared" si="1"/>
        <v>41154784</v>
      </c>
    </row>
    <row r="10" spans="1:10" ht="15" customHeight="1" x14ac:dyDescent="0.25">
      <c r="A10" s="12">
        <v>6</v>
      </c>
      <c r="B10" s="16">
        <v>210101</v>
      </c>
      <c r="C10" s="22" t="s">
        <v>79</v>
      </c>
      <c r="D10" s="18">
        <v>21814227</v>
      </c>
      <c r="E10" s="18">
        <v>25280200</v>
      </c>
      <c r="F10" s="18">
        <v>25280200</v>
      </c>
      <c r="G10" s="18">
        <v>24562032</v>
      </c>
      <c r="H10" s="18"/>
      <c r="I10" s="18">
        <v>25800200</v>
      </c>
      <c r="J10" s="18">
        <v>25800200</v>
      </c>
    </row>
    <row r="11" spans="1:10" x14ac:dyDescent="0.25">
      <c r="A11" s="12"/>
      <c r="B11" s="16">
        <v>210102</v>
      </c>
      <c r="C11" s="22" t="s">
        <v>80</v>
      </c>
      <c r="D11" s="18">
        <v>9370848</v>
      </c>
      <c r="E11" s="18">
        <v>9394000</v>
      </c>
      <c r="F11" s="18">
        <v>9394000</v>
      </c>
      <c r="G11" s="18">
        <v>10471848</v>
      </c>
      <c r="H11" s="18"/>
      <c r="I11" s="18">
        <v>10333400</v>
      </c>
      <c r="J11" s="18">
        <v>10333400</v>
      </c>
    </row>
    <row r="12" spans="1:10" x14ac:dyDescent="0.25">
      <c r="A12" s="12"/>
      <c r="B12" s="16">
        <v>210104</v>
      </c>
      <c r="C12" s="22" t="s">
        <v>90</v>
      </c>
      <c r="D12" s="18"/>
      <c r="E12" s="18">
        <v>4779000</v>
      </c>
      <c r="F12" s="18">
        <v>4779000</v>
      </c>
      <c r="G12" s="18">
        <v>5021184</v>
      </c>
      <c r="H12" s="18"/>
      <c r="I12" s="18">
        <v>5021184</v>
      </c>
      <c r="J12" s="18">
        <v>5021184</v>
      </c>
    </row>
    <row r="13" spans="1:10" ht="25.5" customHeight="1" x14ac:dyDescent="0.25">
      <c r="A13" s="12">
        <v>7</v>
      </c>
      <c r="B13" s="15">
        <v>2102</v>
      </c>
      <c r="C13" s="13" t="s">
        <v>16</v>
      </c>
      <c r="D13" s="14">
        <f>D14</f>
        <v>4568818</v>
      </c>
      <c r="E13" s="14">
        <f t="shared" ref="E13:J13" si="2">E14</f>
        <v>5326100</v>
      </c>
      <c r="F13" s="14">
        <f t="shared" si="2"/>
        <v>5326100</v>
      </c>
      <c r="G13" s="14">
        <f t="shared" si="2"/>
        <v>4969383</v>
      </c>
      <c r="H13" s="14"/>
      <c r="I13" s="14">
        <f t="shared" si="2"/>
        <v>5144348</v>
      </c>
      <c r="J13" s="14">
        <f t="shared" si="2"/>
        <v>5144348</v>
      </c>
    </row>
    <row r="14" spans="1:10" ht="14.25" customHeight="1" x14ac:dyDescent="0.25">
      <c r="A14" s="12">
        <v>8</v>
      </c>
      <c r="B14" s="16">
        <v>210201</v>
      </c>
      <c r="C14" s="20" t="s">
        <v>17</v>
      </c>
      <c r="D14" s="56">
        <v>4568818</v>
      </c>
      <c r="E14" s="56">
        <v>5326100</v>
      </c>
      <c r="F14" s="56">
        <v>5326100</v>
      </c>
      <c r="G14" s="18">
        <v>4969383</v>
      </c>
      <c r="H14" s="18"/>
      <c r="I14" s="18">
        <v>5144348</v>
      </c>
      <c r="J14" s="18">
        <v>5144348</v>
      </c>
    </row>
    <row r="15" spans="1:10" ht="15.75" customHeight="1" x14ac:dyDescent="0.25">
      <c r="A15" s="12">
        <v>9</v>
      </c>
      <c r="B15" s="15">
        <v>2104</v>
      </c>
      <c r="C15" s="21" t="s">
        <v>22</v>
      </c>
      <c r="D15" s="14">
        <f>D16+D17+D18+D19</f>
        <v>1685300</v>
      </c>
      <c r="E15" s="14">
        <v>1545300</v>
      </c>
      <c r="F15" s="14">
        <f>F16+F17+F18+F19</f>
        <v>1545300</v>
      </c>
      <c r="G15" s="14">
        <f>G16+G17+G18+G19</f>
        <v>1706000</v>
      </c>
      <c r="H15" s="14"/>
      <c r="I15" s="14">
        <f>I16+I17+I18+I19</f>
        <v>2106000</v>
      </c>
      <c r="J15" s="14">
        <f>J16+J17+J18+J19</f>
        <v>2106000</v>
      </c>
    </row>
    <row r="16" spans="1:10" ht="14.25" customHeight="1" x14ac:dyDescent="0.25">
      <c r="A16" s="12">
        <v>10</v>
      </c>
      <c r="B16" s="16">
        <v>210401</v>
      </c>
      <c r="C16" s="22" t="s">
        <v>23</v>
      </c>
      <c r="D16" s="18">
        <v>454500</v>
      </c>
      <c r="E16" s="18">
        <v>495800</v>
      </c>
      <c r="F16" s="18">
        <v>495800</v>
      </c>
      <c r="G16" s="18">
        <v>624000</v>
      </c>
      <c r="H16" s="18"/>
      <c r="I16" s="18">
        <v>624000</v>
      </c>
      <c r="J16" s="18">
        <v>624000</v>
      </c>
    </row>
    <row r="17" spans="1:10" ht="15" customHeight="1" x14ac:dyDescent="0.25">
      <c r="A17" s="12">
        <v>11</v>
      </c>
      <c r="B17" s="16">
        <v>210402</v>
      </c>
      <c r="C17" s="22" t="s">
        <v>24</v>
      </c>
      <c r="D17" s="18">
        <v>978000</v>
      </c>
      <c r="E17" s="18">
        <v>773700</v>
      </c>
      <c r="F17" s="18">
        <v>773700</v>
      </c>
      <c r="G17" s="18">
        <v>800000</v>
      </c>
      <c r="H17" s="18"/>
      <c r="I17" s="18">
        <v>1200000</v>
      </c>
      <c r="J17" s="18">
        <v>1200000</v>
      </c>
    </row>
    <row r="18" spans="1:10" ht="15" customHeight="1" x14ac:dyDescent="0.25">
      <c r="A18" s="12">
        <v>12</v>
      </c>
      <c r="B18" s="16">
        <v>210403</v>
      </c>
      <c r="C18" s="22" t="s">
        <v>25</v>
      </c>
      <c r="D18" s="18">
        <v>252800</v>
      </c>
      <c r="E18" s="18">
        <v>275800</v>
      </c>
      <c r="F18" s="18">
        <v>275800</v>
      </c>
      <c r="G18" s="18">
        <v>282000</v>
      </c>
      <c r="H18" s="18"/>
      <c r="I18" s="18">
        <v>282000</v>
      </c>
      <c r="J18" s="18">
        <v>282000</v>
      </c>
    </row>
    <row r="19" spans="1:10" ht="16.5" customHeight="1" x14ac:dyDescent="0.25">
      <c r="A19" s="12">
        <v>13</v>
      </c>
      <c r="B19" s="16">
        <v>210404</v>
      </c>
      <c r="C19" s="24" t="s">
        <v>26</v>
      </c>
      <c r="D19" s="29">
        <v>0</v>
      </c>
      <c r="E19" s="29"/>
      <c r="F19" s="29"/>
      <c r="G19" s="29"/>
      <c r="H19" s="29"/>
      <c r="I19" s="29"/>
      <c r="J19" s="29"/>
    </row>
    <row r="20" spans="1:10" ht="21.75" customHeight="1" x14ac:dyDescent="0.25">
      <c r="A20" s="12">
        <v>14</v>
      </c>
      <c r="B20" s="15">
        <v>2106</v>
      </c>
      <c r="C20" s="21" t="s">
        <v>81</v>
      </c>
      <c r="D20" s="32">
        <f>D21</f>
        <v>0</v>
      </c>
      <c r="E20" s="32">
        <f t="shared" ref="E20:J20" si="3">E21</f>
        <v>0</v>
      </c>
      <c r="F20" s="32">
        <f t="shared" si="3"/>
        <v>0</v>
      </c>
      <c r="G20" s="32">
        <f t="shared" si="3"/>
        <v>2500000</v>
      </c>
      <c r="H20" s="32">
        <f t="shared" si="3"/>
        <v>0</v>
      </c>
      <c r="I20" s="32">
        <f t="shared" si="3"/>
        <v>0</v>
      </c>
      <c r="J20" s="32">
        <f t="shared" si="3"/>
        <v>0</v>
      </c>
    </row>
    <row r="21" spans="1:10" x14ac:dyDescent="0.25">
      <c r="A21" s="12">
        <v>15</v>
      </c>
      <c r="B21" s="16">
        <v>210604</v>
      </c>
      <c r="C21" s="24" t="s">
        <v>82</v>
      </c>
      <c r="D21" s="29">
        <v>0</v>
      </c>
      <c r="E21" s="29"/>
      <c r="F21" s="29"/>
      <c r="G21" s="29">
        <v>2500000</v>
      </c>
      <c r="H21" s="14"/>
      <c r="I21" s="29"/>
      <c r="J21" s="29"/>
    </row>
    <row r="22" spans="1:10" ht="18.75" customHeight="1" x14ac:dyDescent="0.25">
      <c r="A22" s="12">
        <v>16</v>
      </c>
      <c r="B22" s="15">
        <v>2107</v>
      </c>
      <c r="C22" s="21" t="s">
        <v>34</v>
      </c>
      <c r="D22" s="32">
        <f>D23</f>
        <v>220000</v>
      </c>
      <c r="E22" s="32">
        <f>E23</f>
        <v>684700</v>
      </c>
      <c r="F22" s="32">
        <f>F23</f>
        <v>684700</v>
      </c>
      <c r="G22" s="32">
        <f>G23</f>
        <v>700000</v>
      </c>
      <c r="H22" s="32"/>
      <c r="I22" s="32">
        <f>I23</f>
        <v>800000</v>
      </c>
      <c r="J22" s="32">
        <f>J23</f>
        <v>800000</v>
      </c>
    </row>
    <row r="23" spans="1:10" x14ac:dyDescent="0.25">
      <c r="A23" s="12">
        <v>17</v>
      </c>
      <c r="B23" s="16">
        <v>210702</v>
      </c>
      <c r="C23" s="24" t="s">
        <v>35</v>
      </c>
      <c r="D23" s="29">
        <v>220000</v>
      </c>
      <c r="E23" s="29">
        <v>684700</v>
      </c>
      <c r="F23" s="29">
        <v>684700</v>
      </c>
      <c r="G23" s="29">
        <v>700000</v>
      </c>
      <c r="H23" s="29"/>
      <c r="I23" s="29">
        <v>800000</v>
      </c>
      <c r="J23" s="29">
        <v>800000</v>
      </c>
    </row>
    <row r="24" spans="1:10" ht="18.75" customHeight="1" x14ac:dyDescent="0.25">
      <c r="A24" s="12">
        <v>18</v>
      </c>
      <c r="B24" s="30">
        <v>2109</v>
      </c>
      <c r="C24" s="21" t="s">
        <v>83</v>
      </c>
      <c r="D24" s="32">
        <f>D25</f>
        <v>0</v>
      </c>
      <c r="E24" s="32">
        <f t="shared" ref="E24:J24" si="4">E25</f>
        <v>1500000</v>
      </c>
      <c r="F24" s="32">
        <f t="shared" si="4"/>
        <v>1500000</v>
      </c>
      <c r="G24" s="32">
        <f t="shared" si="4"/>
        <v>18990000</v>
      </c>
      <c r="H24" s="32">
        <f t="shared" si="4"/>
        <v>0</v>
      </c>
      <c r="I24" s="32">
        <f t="shared" si="4"/>
        <v>0</v>
      </c>
      <c r="J24" s="32">
        <f t="shared" si="4"/>
        <v>0</v>
      </c>
    </row>
    <row r="25" spans="1:10" x14ac:dyDescent="0.25">
      <c r="A25" s="12">
        <v>19</v>
      </c>
      <c r="B25" s="16">
        <v>210901</v>
      </c>
      <c r="C25" s="24" t="s">
        <v>446</v>
      </c>
      <c r="D25" s="29">
        <v>0</v>
      </c>
      <c r="E25" s="29">
        <v>1500000</v>
      </c>
      <c r="F25" s="29">
        <v>1500000</v>
      </c>
      <c r="G25" s="29">
        <v>18990000</v>
      </c>
      <c r="H25" s="29"/>
      <c r="I25" s="29"/>
      <c r="J25" s="29"/>
    </row>
    <row r="26" spans="1:10" ht="21.75" customHeight="1" x14ac:dyDescent="0.25">
      <c r="A26" s="12">
        <v>20</v>
      </c>
      <c r="B26" s="30">
        <v>2109</v>
      </c>
      <c r="C26" s="21" t="s">
        <v>83</v>
      </c>
      <c r="D26" s="32">
        <f>D27</f>
        <v>916700</v>
      </c>
      <c r="E26" s="32">
        <f t="shared" ref="E26:J26" si="5">E27</f>
        <v>2000000</v>
      </c>
      <c r="F26" s="32">
        <f t="shared" si="5"/>
        <v>2000000</v>
      </c>
      <c r="G26" s="32">
        <f t="shared" si="5"/>
        <v>2000000</v>
      </c>
      <c r="H26" s="32"/>
      <c r="I26" s="32">
        <f t="shared" si="5"/>
        <v>2000000</v>
      </c>
      <c r="J26" s="32">
        <f t="shared" si="5"/>
        <v>2000000</v>
      </c>
    </row>
    <row r="27" spans="1:10" ht="21" customHeight="1" x14ac:dyDescent="0.25">
      <c r="A27" s="12">
        <v>21</v>
      </c>
      <c r="B27" s="16">
        <v>210902</v>
      </c>
      <c r="C27" s="28" t="s">
        <v>84</v>
      </c>
      <c r="D27" s="29">
        <v>916700</v>
      </c>
      <c r="E27" s="29">
        <v>2000000</v>
      </c>
      <c r="F27" s="29">
        <v>2000000</v>
      </c>
      <c r="G27" s="29">
        <v>2000000</v>
      </c>
      <c r="H27" s="29"/>
      <c r="I27" s="29">
        <v>2000000</v>
      </c>
      <c r="J27" s="29">
        <v>2000000</v>
      </c>
    </row>
    <row r="28" spans="1:10" ht="20.25" customHeight="1" x14ac:dyDescent="0.25">
      <c r="A28" s="12">
        <v>22</v>
      </c>
      <c r="B28" s="30">
        <v>80802</v>
      </c>
      <c r="C28" s="57" t="s">
        <v>42</v>
      </c>
      <c r="D28" s="32">
        <f>+D29</f>
        <v>0</v>
      </c>
      <c r="E28" s="32">
        <f>+E29</f>
        <v>500000</v>
      </c>
      <c r="F28" s="32">
        <f>+F29</f>
        <v>500000</v>
      </c>
      <c r="G28" s="32">
        <f>+G29</f>
        <v>1000000</v>
      </c>
      <c r="H28" s="32"/>
      <c r="I28" s="32">
        <f>+I29</f>
        <v>1000000</v>
      </c>
      <c r="J28" s="32">
        <f>+J29</f>
        <v>1000000</v>
      </c>
    </row>
    <row r="29" spans="1:10" ht="30.75" customHeight="1" x14ac:dyDescent="0.25">
      <c r="A29" s="12">
        <v>23</v>
      </c>
      <c r="B29" s="30">
        <v>2132</v>
      </c>
      <c r="C29" s="21" t="s">
        <v>85</v>
      </c>
      <c r="D29" s="32">
        <f>D30+D31</f>
        <v>0</v>
      </c>
      <c r="E29" s="32">
        <f t="shared" ref="E29:J29" si="6">E30+E31</f>
        <v>500000</v>
      </c>
      <c r="F29" s="32">
        <f t="shared" si="6"/>
        <v>500000</v>
      </c>
      <c r="G29" s="32">
        <f t="shared" si="6"/>
        <v>1000000</v>
      </c>
      <c r="H29" s="32">
        <f t="shared" si="6"/>
        <v>0</v>
      </c>
      <c r="I29" s="32">
        <f t="shared" si="6"/>
        <v>1000000</v>
      </c>
      <c r="J29" s="32">
        <f t="shared" si="6"/>
        <v>1000000</v>
      </c>
    </row>
    <row r="30" spans="1:10" x14ac:dyDescent="0.25">
      <c r="A30" s="12">
        <v>24</v>
      </c>
      <c r="B30" s="16">
        <v>213209</v>
      </c>
      <c r="C30" s="24" t="s">
        <v>44</v>
      </c>
      <c r="D30" s="29">
        <v>0</v>
      </c>
      <c r="E30" s="29">
        <v>500000</v>
      </c>
      <c r="F30" s="29">
        <v>500000</v>
      </c>
      <c r="G30" s="29">
        <v>1000000</v>
      </c>
      <c r="H30" s="29"/>
      <c r="I30" s="29">
        <v>1000000</v>
      </c>
      <c r="J30" s="29">
        <v>1000000</v>
      </c>
    </row>
    <row r="31" spans="1:10" x14ac:dyDescent="0.25">
      <c r="A31" s="12">
        <v>25</v>
      </c>
      <c r="B31" s="16">
        <v>213204</v>
      </c>
      <c r="C31" s="24" t="s">
        <v>45</v>
      </c>
      <c r="D31" s="29"/>
      <c r="E31" s="29"/>
      <c r="F31" s="29"/>
      <c r="G31" s="25"/>
      <c r="H31" s="14"/>
      <c r="I31" s="25"/>
      <c r="J31" s="25"/>
    </row>
    <row r="32" spans="1:10" x14ac:dyDescent="0.25">
      <c r="A32" s="12">
        <v>26</v>
      </c>
      <c r="B32" s="30">
        <v>80205</v>
      </c>
      <c r="C32" s="31" t="s">
        <v>86</v>
      </c>
      <c r="D32" s="32">
        <f t="shared" ref="D32:J33" si="7">D33</f>
        <v>0</v>
      </c>
      <c r="E32" s="32">
        <f t="shared" si="7"/>
        <v>0</v>
      </c>
      <c r="F32" s="32">
        <f t="shared" si="7"/>
        <v>0</v>
      </c>
      <c r="G32" s="32">
        <f t="shared" si="7"/>
        <v>600000</v>
      </c>
      <c r="H32" s="32"/>
      <c r="I32" s="32">
        <f t="shared" si="7"/>
        <v>600000</v>
      </c>
      <c r="J32" s="32">
        <f t="shared" si="7"/>
        <v>600000</v>
      </c>
    </row>
    <row r="33" spans="1:10" x14ac:dyDescent="0.25">
      <c r="A33" s="12">
        <v>27</v>
      </c>
      <c r="B33" s="30">
        <v>2108</v>
      </c>
      <c r="C33" s="31" t="s">
        <v>87</v>
      </c>
      <c r="D33" s="32">
        <f t="shared" si="7"/>
        <v>0</v>
      </c>
      <c r="E33" s="32">
        <f t="shared" si="7"/>
        <v>0</v>
      </c>
      <c r="F33" s="32">
        <f t="shared" si="7"/>
        <v>0</v>
      </c>
      <c r="G33" s="32">
        <f t="shared" si="7"/>
        <v>600000</v>
      </c>
      <c r="H33" s="32"/>
      <c r="I33" s="32">
        <f t="shared" si="7"/>
        <v>600000</v>
      </c>
      <c r="J33" s="32">
        <f t="shared" si="7"/>
        <v>600000</v>
      </c>
    </row>
    <row r="34" spans="1:10" x14ac:dyDescent="0.25">
      <c r="A34" s="12">
        <v>28</v>
      </c>
      <c r="B34" s="16">
        <v>210801</v>
      </c>
      <c r="C34" s="24" t="s">
        <v>88</v>
      </c>
      <c r="D34" s="29">
        <v>0</v>
      </c>
      <c r="E34" s="29">
        <v>0</v>
      </c>
      <c r="F34" s="29"/>
      <c r="G34" s="29">
        <v>600000</v>
      </c>
      <c r="H34" s="29"/>
      <c r="I34" s="29">
        <v>600000</v>
      </c>
      <c r="J34" s="29">
        <v>600000</v>
      </c>
    </row>
    <row r="35" spans="1:10" x14ac:dyDescent="0.25">
      <c r="A35" s="12">
        <v>29</v>
      </c>
      <c r="B35" s="30">
        <v>80825</v>
      </c>
      <c r="C35" s="31" t="s">
        <v>89</v>
      </c>
      <c r="D35" s="32">
        <f>D36+D38</f>
        <v>5298135</v>
      </c>
      <c r="E35" s="32">
        <f t="shared" ref="E35:J35" si="8">E36+E38</f>
        <v>0</v>
      </c>
      <c r="F35" s="32">
        <f t="shared" si="8"/>
        <v>0</v>
      </c>
      <c r="G35" s="32">
        <f t="shared" si="8"/>
        <v>0</v>
      </c>
      <c r="H35" s="32"/>
      <c r="I35" s="32">
        <f t="shared" si="8"/>
        <v>0</v>
      </c>
      <c r="J35" s="32">
        <f t="shared" si="8"/>
        <v>0</v>
      </c>
    </row>
    <row r="36" spans="1:10" x14ac:dyDescent="0.25">
      <c r="A36" s="12">
        <v>30</v>
      </c>
      <c r="B36" s="30">
        <v>2101</v>
      </c>
      <c r="C36" s="31" t="s">
        <v>13</v>
      </c>
      <c r="D36" s="32">
        <f>D37</f>
        <v>4755060</v>
      </c>
      <c r="E36" s="32">
        <f t="shared" ref="E36:J36" si="9">E37</f>
        <v>0</v>
      </c>
      <c r="F36" s="32">
        <f t="shared" si="9"/>
        <v>0</v>
      </c>
      <c r="G36" s="32">
        <f t="shared" si="9"/>
        <v>0</v>
      </c>
      <c r="H36" s="32"/>
      <c r="I36" s="32">
        <f t="shared" si="9"/>
        <v>0</v>
      </c>
      <c r="J36" s="32">
        <f t="shared" si="9"/>
        <v>0</v>
      </c>
    </row>
    <row r="37" spans="1:10" x14ac:dyDescent="0.25">
      <c r="A37" s="12">
        <v>31</v>
      </c>
      <c r="B37" s="16">
        <v>210105</v>
      </c>
      <c r="C37" s="24" t="s">
        <v>90</v>
      </c>
      <c r="D37" s="29">
        <v>4755060</v>
      </c>
      <c r="E37" s="29">
        <v>0</v>
      </c>
      <c r="F37" s="29">
        <v>0</v>
      </c>
      <c r="G37" s="29">
        <v>0</v>
      </c>
      <c r="H37" s="29"/>
      <c r="I37" s="29">
        <v>0</v>
      </c>
      <c r="J37" s="29">
        <v>0</v>
      </c>
    </row>
    <row r="38" spans="1:10" x14ac:dyDescent="0.25">
      <c r="A38" s="12">
        <v>32</v>
      </c>
      <c r="B38" s="30">
        <v>2102</v>
      </c>
      <c r="C38" s="31" t="s">
        <v>16</v>
      </c>
      <c r="D38" s="32">
        <f>D39</f>
        <v>543075</v>
      </c>
      <c r="E38" s="32">
        <f t="shared" ref="E38:J38" si="10">E39</f>
        <v>0</v>
      </c>
      <c r="F38" s="32">
        <f t="shared" si="10"/>
        <v>0</v>
      </c>
      <c r="G38" s="32">
        <f t="shared" si="10"/>
        <v>0</v>
      </c>
      <c r="H38" s="32"/>
      <c r="I38" s="32">
        <f t="shared" si="10"/>
        <v>0</v>
      </c>
      <c r="J38" s="32">
        <f t="shared" si="10"/>
        <v>0</v>
      </c>
    </row>
    <row r="39" spans="1:10" x14ac:dyDescent="0.25">
      <c r="A39" s="12">
        <v>33</v>
      </c>
      <c r="B39" s="16">
        <v>210201</v>
      </c>
      <c r="C39" s="24" t="s">
        <v>17</v>
      </c>
      <c r="D39" s="29">
        <v>543075</v>
      </c>
      <c r="E39" s="29">
        <v>0</v>
      </c>
      <c r="F39" s="29">
        <v>0</v>
      </c>
      <c r="G39" s="29">
        <v>0</v>
      </c>
      <c r="H39" s="29"/>
      <c r="I39" s="29">
        <v>0</v>
      </c>
      <c r="J39" s="29">
        <v>0</v>
      </c>
    </row>
    <row r="40" spans="1:10" x14ac:dyDescent="0.25">
      <c r="A40" s="12">
        <v>34</v>
      </c>
      <c r="B40" s="30">
        <v>82201</v>
      </c>
      <c r="C40" s="31" t="s">
        <v>91</v>
      </c>
      <c r="D40" s="32">
        <f>D41</f>
        <v>1612800</v>
      </c>
      <c r="E40" s="32">
        <f t="shared" ref="E40:J41" si="11">E41</f>
        <v>2000000</v>
      </c>
      <c r="F40" s="32">
        <f t="shared" si="11"/>
        <v>2000000</v>
      </c>
      <c r="G40" s="32">
        <f t="shared" si="11"/>
        <v>3000000</v>
      </c>
      <c r="H40" s="32"/>
      <c r="I40" s="32">
        <f t="shared" si="11"/>
        <v>3000000</v>
      </c>
      <c r="J40" s="32">
        <f t="shared" si="11"/>
        <v>3000000</v>
      </c>
    </row>
    <row r="41" spans="1:10" x14ac:dyDescent="0.25">
      <c r="A41" s="12">
        <v>35</v>
      </c>
      <c r="B41" s="30">
        <v>2108</v>
      </c>
      <c r="C41" s="31" t="s">
        <v>87</v>
      </c>
      <c r="D41" s="32">
        <f>D42</f>
        <v>1612800</v>
      </c>
      <c r="E41" s="32">
        <f t="shared" si="11"/>
        <v>2000000</v>
      </c>
      <c r="F41" s="32">
        <f t="shared" si="11"/>
        <v>2000000</v>
      </c>
      <c r="G41" s="32">
        <f t="shared" si="11"/>
        <v>3000000</v>
      </c>
      <c r="H41" s="32"/>
      <c r="I41" s="32">
        <f t="shared" si="11"/>
        <v>3000000</v>
      </c>
      <c r="J41" s="32">
        <f t="shared" si="11"/>
        <v>3000000</v>
      </c>
    </row>
    <row r="42" spans="1:10" x14ac:dyDescent="0.25">
      <c r="A42" s="12">
        <v>36</v>
      </c>
      <c r="B42" s="16">
        <v>210801</v>
      </c>
      <c r="C42" s="24" t="s">
        <v>88</v>
      </c>
      <c r="D42" s="29">
        <v>1612800</v>
      </c>
      <c r="E42" s="29">
        <v>2000000</v>
      </c>
      <c r="F42" s="29">
        <v>2000000</v>
      </c>
      <c r="G42" s="29">
        <v>3000000</v>
      </c>
      <c r="H42" s="29"/>
      <c r="I42" s="29">
        <v>3000000</v>
      </c>
      <c r="J42" s="29">
        <v>3000000</v>
      </c>
    </row>
    <row r="43" spans="1:10" x14ac:dyDescent="0.25">
      <c r="A43" s="12">
        <v>37</v>
      </c>
      <c r="B43" s="44"/>
      <c r="C43" s="31" t="s">
        <v>92</v>
      </c>
      <c r="D43" s="29"/>
      <c r="E43" s="29"/>
      <c r="F43" s="29"/>
      <c r="G43" s="29"/>
      <c r="H43" s="14"/>
      <c r="I43" s="18"/>
      <c r="J43" s="18"/>
    </row>
    <row r="44" spans="1:10" x14ac:dyDescent="0.25">
      <c r="A44" s="12">
        <v>38</v>
      </c>
      <c r="B44" s="44"/>
      <c r="C44" s="31" t="s">
        <v>93</v>
      </c>
      <c r="D44" s="32">
        <f>D45</f>
        <v>45486828</v>
      </c>
      <c r="E44" s="32">
        <f t="shared" ref="E44:J44" si="12">E45</f>
        <v>53009300</v>
      </c>
      <c r="F44" s="32">
        <f t="shared" si="12"/>
        <v>53009300</v>
      </c>
      <c r="G44" s="32">
        <f t="shared" si="12"/>
        <v>75520447</v>
      </c>
      <c r="H44" s="32">
        <f t="shared" si="12"/>
        <v>0</v>
      </c>
      <c r="I44" s="32">
        <f t="shared" si="12"/>
        <v>55805132</v>
      </c>
      <c r="J44" s="32">
        <f t="shared" si="12"/>
        <v>55805132</v>
      </c>
    </row>
    <row r="45" spans="1:10" x14ac:dyDescent="0.25">
      <c r="A45" s="12">
        <v>39</v>
      </c>
      <c r="B45" s="44"/>
      <c r="C45" s="31" t="s">
        <v>58</v>
      </c>
      <c r="D45" s="32">
        <f t="shared" ref="D45:J45" si="13">D5</f>
        <v>45486828</v>
      </c>
      <c r="E45" s="32">
        <f t="shared" si="13"/>
        <v>53009300</v>
      </c>
      <c r="F45" s="32">
        <f t="shared" si="13"/>
        <v>53009300</v>
      </c>
      <c r="G45" s="32">
        <f t="shared" si="13"/>
        <v>75520447</v>
      </c>
      <c r="H45" s="32">
        <f t="shared" si="13"/>
        <v>0</v>
      </c>
      <c r="I45" s="32">
        <f t="shared" si="13"/>
        <v>55805132</v>
      </c>
      <c r="J45" s="32">
        <f t="shared" si="13"/>
        <v>55805132</v>
      </c>
    </row>
    <row r="46" spans="1:10" x14ac:dyDescent="0.25">
      <c r="A46" s="12">
        <v>40</v>
      </c>
      <c r="B46" s="44"/>
      <c r="C46" s="24" t="s">
        <v>59</v>
      </c>
      <c r="D46" s="29">
        <v>1</v>
      </c>
      <c r="E46" s="29">
        <v>1</v>
      </c>
      <c r="F46" s="29">
        <v>1</v>
      </c>
      <c r="G46" s="29">
        <v>1</v>
      </c>
      <c r="H46" s="29"/>
      <c r="I46" s="29">
        <v>1</v>
      </c>
      <c r="J46" s="29">
        <v>1</v>
      </c>
    </row>
    <row r="47" spans="1:10" x14ac:dyDescent="0.25">
      <c r="A47" s="12">
        <v>41</v>
      </c>
      <c r="B47" s="44"/>
      <c r="C47" s="24" t="s">
        <v>60</v>
      </c>
      <c r="D47" s="26">
        <f>D48+D49+D50</f>
        <v>4</v>
      </c>
      <c r="E47" s="26">
        <v>4</v>
      </c>
      <c r="F47" s="26">
        <v>4</v>
      </c>
      <c r="G47" s="26">
        <v>4</v>
      </c>
      <c r="H47" s="26"/>
      <c r="I47" s="26">
        <v>4</v>
      </c>
      <c r="J47" s="26">
        <v>4</v>
      </c>
    </row>
    <row r="48" spans="1:10" x14ac:dyDescent="0.25">
      <c r="A48" s="12">
        <v>42</v>
      </c>
      <c r="B48" s="44"/>
      <c r="C48" s="24" t="s">
        <v>61</v>
      </c>
      <c r="D48" s="29">
        <v>1</v>
      </c>
      <c r="E48" s="29">
        <v>1</v>
      </c>
      <c r="F48" s="29">
        <v>1</v>
      </c>
      <c r="G48" s="29">
        <v>1</v>
      </c>
      <c r="H48" s="29"/>
      <c r="I48" s="29">
        <v>1</v>
      </c>
      <c r="J48" s="29">
        <v>1</v>
      </c>
    </row>
    <row r="49" spans="1:11" x14ac:dyDescent="0.25">
      <c r="A49" s="12">
        <v>43</v>
      </c>
      <c r="B49" s="44"/>
      <c r="C49" s="24" t="s">
        <v>62</v>
      </c>
      <c r="D49" s="29">
        <v>3</v>
      </c>
      <c r="E49" s="29">
        <v>3</v>
      </c>
      <c r="F49" s="29">
        <v>3</v>
      </c>
      <c r="G49" s="29">
        <v>3</v>
      </c>
      <c r="H49" s="29"/>
      <c r="I49" s="29">
        <v>3</v>
      </c>
      <c r="J49" s="29">
        <v>3</v>
      </c>
    </row>
    <row r="50" spans="1:11" x14ac:dyDescent="0.25">
      <c r="A50" s="12">
        <v>44</v>
      </c>
      <c r="B50" s="44"/>
      <c r="C50" s="24" t="s">
        <v>63</v>
      </c>
      <c r="D50" s="29"/>
      <c r="E50" s="29"/>
      <c r="F50" s="29"/>
      <c r="G50" s="29"/>
      <c r="H50" s="29"/>
      <c r="I50" s="29"/>
      <c r="J50" s="29"/>
    </row>
    <row r="51" spans="1:11" x14ac:dyDescent="0.25">
      <c r="A51" s="48"/>
      <c r="B51" s="48"/>
      <c r="C51" s="51" t="s">
        <v>94</v>
      </c>
      <c r="D51" s="51" t="s">
        <v>95</v>
      </c>
      <c r="E51" s="51"/>
      <c r="F51" s="61"/>
      <c r="G51" s="51" t="s">
        <v>66</v>
      </c>
      <c r="H51" s="50"/>
      <c r="I51" s="51"/>
      <c r="J51" s="51"/>
      <c r="K51" s="49"/>
    </row>
    <row r="52" spans="1:11" x14ac:dyDescent="0.25">
      <c r="A52" s="48"/>
      <c r="B52" s="48"/>
      <c r="C52" s="50" t="s">
        <v>67</v>
      </c>
      <c r="D52" s="50" t="s">
        <v>68</v>
      </c>
      <c r="E52" s="51"/>
      <c r="F52" s="61"/>
      <c r="G52" s="51" t="s">
        <v>96</v>
      </c>
      <c r="H52" s="50"/>
      <c r="I52" s="51"/>
      <c r="J52" s="51"/>
      <c r="K52" s="49"/>
    </row>
    <row r="53" spans="1:11" x14ac:dyDescent="0.25">
      <c r="A53" s="48"/>
      <c r="B53" s="48"/>
      <c r="C53" s="50" t="s">
        <v>69</v>
      </c>
      <c r="D53" s="50" t="s">
        <v>346</v>
      </c>
      <c r="E53" s="50"/>
      <c r="F53" s="50"/>
      <c r="G53" s="50"/>
      <c r="H53" s="50"/>
      <c r="I53" s="50"/>
      <c r="J53" s="50"/>
      <c r="K53" s="49"/>
    </row>
    <row r="54" spans="1:11" x14ac:dyDescent="0.25">
      <c r="C54" s="49"/>
      <c r="D54" s="49"/>
      <c r="E54" s="49"/>
      <c r="F54" s="49"/>
      <c r="G54" s="49"/>
      <c r="H54" s="49"/>
      <c r="I54" s="49"/>
      <c r="J54" s="49"/>
      <c r="K54" s="49"/>
    </row>
  </sheetData>
  <mergeCells count="7">
    <mergeCell ref="I3:J3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7" sqref="H7"/>
    </sheetView>
  </sheetViews>
  <sheetFormatPr defaultRowHeight="15" x14ac:dyDescent="0.25"/>
  <cols>
    <col min="1" max="1" width="5.42578125" customWidth="1"/>
    <col min="2" max="2" width="19" customWidth="1"/>
    <col min="6" max="6" width="10.85546875" customWidth="1"/>
    <col min="9" max="9" width="15.28515625" customWidth="1"/>
  </cols>
  <sheetData>
    <row r="1" spans="1:9" ht="17.25" x14ac:dyDescent="0.3">
      <c r="A1" s="62"/>
      <c r="B1" s="63"/>
      <c r="C1" s="63"/>
      <c r="D1" s="63"/>
      <c r="E1" s="63"/>
      <c r="F1" s="63"/>
      <c r="G1" s="63"/>
      <c r="H1" s="63"/>
      <c r="I1" s="63"/>
    </row>
    <row r="2" spans="1:9" ht="17.25" x14ac:dyDescent="0.3">
      <c r="A2" s="63"/>
      <c r="B2" s="63"/>
      <c r="C2" s="63"/>
      <c r="D2" s="63" t="s">
        <v>97</v>
      </c>
      <c r="E2" s="63"/>
      <c r="F2" s="63"/>
      <c r="G2" s="63"/>
      <c r="H2" s="63"/>
      <c r="I2" s="63"/>
    </row>
    <row r="3" spans="1:9" ht="17.25" x14ac:dyDescent="0.3">
      <c r="A3" s="63"/>
      <c r="B3" s="63"/>
      <c r="C3" s="63"/>
      <c r="D3" s="63"/>
      <c r="E3" s="63"/>
      <c r="F3" s="63"/>
      <c r="G3" s="63"/>
      <c r="H3" s="63"/>
      <c r="I3" s="63"/>
    </row>
    <row r="4" spans="1:9" ht="17.25" x14ac:dyDescent="0.3">
      <c r="A4" s="63"/>
      <c r="B4" s="64" t="s">
        <v>399</v>
      </c>
      <c r="C4" s="63"/>
      <c r="D4" s="63"/>
      <c r="E4" s="63"/>
      <c r="F4" s="63"/>
      <c r="G4" s="63"/>
      <c r="H4" s="63"/>
      <c r="I4" s="63"/>
    </row>
    <row r="5" spans="1:9" ht="17.25" x14ac:dyDescent="0.25">
      <c r="A5" s="305" t="s">
        <v>98</v>
      </c>
      <c r="B5" s="305" t="s">
        <v>99</v>
      </c>
      <c r="C5" s="306" t="s">
        <v>100</v>
      </c>
      <c r="D5" s="307"/>
      <c r="E5" s="307"/>
      <c r="F5" s="308"/>
      <c r="G5" s="302" t="s">
        <v>101</v>
      </c>
      <c r="H5" s="302" t="s">
        <v>102</v>
      </c>
      <c r="I5" s="303" t="s">
        <v>398</v>
      </c>
    </row>
    <row r="6" spans="1:9" ht="17.25" x14ac:dyDescent="0.25">
      <c r="A6" s="305"/>
      <c r="B6" s="305"/>
      <c r="C6" s="65">
        <v>2018</v>
      </c>
      <c r="D6" s="65">
        <v>2019</v>
      </c>
      <c r="E6" s="65">
        <v>2020</v>
      </c>
      <c r="F6" s="65" t="s">
        <v>400</v>
      </c>
      <c r="G6" s="302"/>
      <c r="H6" s="302"/>
      <c r="I6" s="303"/>
    </row>
    <row r="7" spans="1:9" ht="17.25" x14ac:dyDescent="0.3">
      <c r="A7" s="66"/>
      <c r="B7" s="65" t="s">
        <v>103</v>
      </c>
      <c r="C7" s="67">
        <v>580.5</v>
      </c>
      <c r="D7" s="67">
        <v>580</v>
      </c>
      <c r="E7" s="67">
        <v>580</v>
      </c>
      <c r="F7" s="68">
        <v>580</v>
      </c>
      <c r="G7" s="65">
        <v>4000</v>
      </c>
      <c r="H7" s="67">
        <v>290</v>
      </c>
      <c r="I7" s="69">
        <f>G7*H7</f>
        <v>1160000</v>
      </c>
    </row>
    <row r="8" spans="1:9" ht="17.25" x14ac:dyDescent="0.3">
      <c r="A8" s="66"/>
      <c r="B8" s="66"/>
      <c r="C8" s="66"/>
      <c r="D8" s="66"/>
      <c r="E8" s="66"/>
      <c r="F8" s="70"/>
      <c r="G8" s="66"/>
      <c r="H8" s="66"/>
      <c r="I8" s="71">
        <f>G8*H8</f>
        <v>0</v>
      </c>
    </row>
    <row r="9" spans="1:9" ht="17.25" x14ac:dyDescent="0.3">
      <c r="A9" s="66"/>
      <c r="B9" s="66" t="s">
        <v>104</v>
      </c>
      <c r="C9" s="66"/>
      <c r="D9" s="66"/>
      <c r="E9" s="66"/>
      <c r="F9" s="72"/>
      <c r="G9" s="66"/>
      <c r="H9" s="66"/>
      <c r="I9" s="71"/>
    </row>
    <row r="10" spans="1:9" ht="17.25" x14ac:dyDescent="0.3">
      <c r="A10" s="63"/>
      <c r="B10" s="63"/>
      <c r="C10" s="63"/>
      <c r="D10" s="63"/>
      <c r="E10" s="63"/>
      <c r="F10" s="63"/>
      <c r="G10" s="63"/>
      <c r="H10" s="63"/>
      <c r="I10" s="63"/>
    </row>
    <row r="11" spans="1:9" ht="17.25" x14ac:dyDescent="0.3">
      <c r="A11" s="63"/>
      <c r="B11" s="63"/>
      <c r="C11" s="63"/>
      <c r="D11" s="63"/>
      <c r="E11" s="63"/>
      <c r="F11" s="63"/>
      <c r="G11" s="63"/>
      <c r="H11" s="63"/>
      <c r="I11" s="63"/>
    </row>
    <row r="12" spans="1:9" ht="17.25" x14ac:dyDescent="0.3">
      <c r="A12" s="63"/>
      <c r="B12" s="304" t="s">
        <v>105</v>
      </c>
      <c r="C12" s="304"/>
      <c r="D12" s="304"/>
      <c r="E12" s="304"/>
      <c r="F12" s="73" t="s">
        <v>106</v>
      </c>
      <c r="G12" s="73"/>
      <c r="H12" s="63"/>
      <c r="I12" s="63"/>
    </row>
    <row r="13" spans="1:9" ht="18.75" x14ac:dyDescent="0.3">
      <c r="A13" s="63"/>
      <c r="B13" s="63"/>
      <c r="C13" s="63"/>
      <c r="D13" s="74" t="s">
        <v>107</v>
      </c>
      <c r="E13" s="63"/>
      <c r="F13" s="63"/>
      <c r="G13" s="74" t="s">
        <v>401</v>
      </c>
      <c r="H13" s="63"/>
      <c r="I13" s="63"/>
    </row>
    <row r="14" spans="1:9" ht="17.25" x14ac:dyDescent="0.3">
      <c r="A14" s="63"/>
      <c r="B14" s="63"/>
      <c r="C14" s="63"/>
      <c r="D14" s="63"/>
      <c r="E14" s="63"/>
      <c r="F14" s="63"/>
      <c r="G14" s="63"/>
      <c r="H14" s="63"/>
      <c r="I14" s="63"/>
    </row>
  </sheetData>
  <mergeCells count="7">
    <mergeCell ref="H5:H6"/>
    <mergeCell ref="I5:I6"/>
    <mergeCell ref="B12:E12"/>
    <mergeCell ref="A5:A6"/>
    <mergeCell ref="B5:B6"/>
    <mergeCell ref="C5:F5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18" sqref="F18"/>
    </sheetView>
  </sheetViews>
  <sheetFormatPr defaultRowHeight="15" x14ac:dyDescent="0.25"/>
  <cols>
    <col min="2" max="2" width="22.85546875" customWidth="1"/>
    <col min="5" max="5" width="12.5703125" customWidth="1"/>
    <col min="6" max="6" width="12.85546875" customWidth="1"/>
    <col min="8" max="8" width="13.42578125" customWidth="1"/>
    <col min="10" max="10" width="13.5703125" customWidth="1"/>
    <col min="11" max="11" width="14.7109375" customWidth="1"/>
    <col min="14" max="14" width="11.5703125" bestFit="1" customWidth="1"/>
  </cols>
  <sheetData>
    <row r="1" spans="1:14" ht="17.25" x14ac:dyDescent="0.3">
      <c r="A1" s="80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 ht="17.25" x14ac:dyDescent="0.3">
      <c r="A2" s="75"/>
      <c r="B2" s="52" t="s">
        <v>108</v>
      </c>
      <c r="C2" s="75"/>
      <c r="D2" s="75"/>
      <c r="E2" s="75"/>
      <c r="F2" s="75"/>
      <c r="G2" s="75"/>
      <c r="H2" s="75"/>
      <c r="I2" s="75"/>
      <c r="J2" s="75"/>
      <c r="K2" s="75"/>
    </row>
    <row r="3" spans="1:14" ht="17.25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ht="17.25" x14ac:dyDescent="0.3">
      <c r="A4" s="76" t="s">
        <v>399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4" ht="17.25" x14ac:dyDescent="0.3">
      <c r="A5" s="311" t="s">
        <v>109</v>
      </c>
      <c r="B5" s="311" t="s">
        <v>110</v>
      </c>
      <c r="C5" s="311" t="s">
        <v>111</v>
      </c>
      <c r="D5" s="329" t="s">
        <v>112</v>
      </c>
      <c r="E5" s="329"/>
      <c r="F5" s="81"/>
      <c r="G5" s="330" t="s">
        <v>113</v>
      </c>
      <c r="H5" s="331"/>
      <c r="I5" s="329" t="s">
        <v>114</v>
      </c>
      <c r="J5" s="329"/>
      <c r="K5" s="293" t="s">
        <v>75</v>
      </c>
    </row>
    <row r="6" spans="1:14" ht="17.25" x14ac:dyDescent="0.25">
      <c r="A6" s="311"/>
      <c r="B6" s="311"/>
      <c r="C6" s="311"/>
      <c r="D6" s="82" t="s">
        <v>115</v>
      </c>
      <c r="E6" s="115" t="s">
        <v>447</v>
      </c>
      <c r="F6" s="115" t="s">
        <v>448</v>
      </c>
      <c r="G6" s="53" t="s">
        <v>115</v>
      </c>
      <c r="H6" s="281" t="s">
        <v>449</v>
      </c>
      <c r="I6" s="82" t="s">
        <v>115</v>
      </c>
      <c r="J6" s="115" t="s">
        <v>450</v>
      </c>
      <c r="K6" s="293"/>
    </row>
    <row r="7" spans="1:14" x14ac:dyDescent="0.25">
      <c r="A7" s="318" t="s">
        <v>116</v>
      </c>
      <c r="B7" s="321" t="s">
        <v>117</v>
      </c>
      <c r="C7" s="323">
        <v>25600</v>
      </c>
      <c r="D7" s="83"/>
      <c r="E7" s="83"/>
      <c r="F7" s="83"/>
      <c r="G7" s="83">
        <v>500</v>
      </c>
      <c r="H7" s="83">
        <v>1225000</v>
      </c>
      <c r="I7" s="83"/>
      <c r="J7" s="83"/>
      <c r="K7" s="83">
        <f>H7</f>
        <v>1225000</v>
      </c>
    </row>
    <row r="8" spans="1:14" x14ac:dyDescent="0.25">
      <c r="A8" s="319"/>
      <c r="B8" s="322"/>
      <c r="C8" s="324"/>
      <c r="D8" s="84">
        <v>3100</v>
      </c>
      <c r="E8" s="85"/>
      <c r="F8" s="85">
        <v>5456000</v>
      </c>
      <c r="G8" s="326"/>
      <c r="H8" s="323"/>
      <c r="I8" s="84"/>
      <c r="J8" s="85"/>
      <c r="K8" s="85">
        <f>F8</f>
        <v>5456000</v>
      </c>
      <c r="N8" s="426"/>
    </row>
    <row r="9" spans="1:14" x14ac:dyDescent="0.25">
      <c r="A9" s="319"/>
      <c r="B9" s="322"/>
      <c r="C9" s="324"/>
      <c r="D9" s="86">
        <v>500</v>
      </c>
      <c r="E9" s="87">
        <v>875000</v>
      </c>
      <c r="F9" s="87"/>
      <c r="G9" s="327"/>
      <c r="H9" s="324"/>
      <c r="I9" s="86"/>
      <c r="J9" s="87"/>
      <c r="K9" s="87">
        <f>E9</f>
        <v>875000</v>
      </c>
    </row>
    <row r="10" spans="1:14" ht="15.75" thickBot="1" x14ac:dyDescent="0.3">
      <c r="A10" s="319"/>
      <c r="B10" s="322"/>
      <c r="C10" s="325"/>
      <c r="D10" s="86"/>
      <c r="E10" s="87"/>
      <c r="F10" s="88"/>
      <c r="G10" s="328"/>
      <c r="H10" s="325"/>
      <c r="I10" s="86">
        <v>50</v>
      </c>
      <c r="J10" s="87">
        <v>600000</v>
      </c>
      <c r="K10" s="88">
        <f>J10</f>
        <v>600000</v>
      </c>
    </row>
    <row r="11" spans="1:14" ht="18" thickBot="1" x14ac:dyDescent="0.35">
      <c r="A11" s="320"/>
      <c r="B11" s="89" t="s">
        <v>118</v>
      </c>
      <c r="C11" s="90">
        <f t="shared" ref="C11:K11" si="0">SUM(C7:C10)</f>
        <v>25600</v>
      </c>
      <c r="D11" s="91">
        <f t="shared" si="0"/>
        <v>3600</v>
      </c>
      <c r="E11" s="92">
        <f t="shared" si="0"/>
        <v>875000</v>
      </c>
      <c r="F11" s="92">
        <f t="shared" si="0"/>
        <v>5456000</v>
      </c>
      <c r="G11" s="92">
        <f>SUM(G7:G10)</f>
        <v>500</v>
      </c>
      <c r="H11" s="92">
        <f t="shared" si="0"/>
        <v>1225000</v>
      </c>
      <c r="I11" s="92">
        <f t="shared" si="0"/>
        <v>50</v>
      </c>
      <c r="J11" s="92">
        <f t="shared" si="0"/>
        <v>600000</v>
      </c>
      <c r="K11" s="92">
        <f>SUM(K7:K10)</f>
        <v>8156000</v>
      </c>
    </row>
    <row r="12" spans="1:14" ht="18" thickBot="1" x14ac:dyDescent="0.35">
      <c r="A12" s="311" t="s">
        <v>119</v>
      </c>
      <c r="B12" s="93" t="s">
        <v>120</v>
      </c>
      <c r="C12" s="94">
        <v>4000</v>
      </c>
      <c r="D12" s="94">
        <v>800</v>
      </c>
      <c r="E12" s="95"/>
      <c r="F12" s="95">
        <v>1128000</v>
      </c>
      <c r="G12" s="95"/>
      <c r="H12" s="96"/>
      <c r="I12" s="96">
        <v>30</v>
      </c>
      <c r="J12" s="95">
        <v>300000</v>
      </c>
      <c r="K12" s="97">
        <f>+E12+F12+H12+J12</f>
        <v>1428000</v>
      </c>
    </row>
    <row r="13" spans="1:14" ht="18" thickBot="1" x14ac:dyDescent="0.35">
      <c r="A13" s="314"/>
      <c r="B13" s="89" t="s">
        <v>118</v>
      </c>
      <c r="C13" s="98"/>
      <c r="D13" s="99"/>
      <c r="E13" s="12"/>
      <c r="F13" s="100"/>
      <c r="G13" s="100"/>
      <c r="H13" s="100">
        <f>+H12</f>
        <v>0</v>
      </c>
      <c r="I13" s="12">
        <f>+I12</f>
        <v>30</v>
      </c>
      <c r="J13" s="100">
        <f>+J12</f>
        <v>300000</v>
      </c>
      <c r="K13" s="97">
        <f>SUM(K12)</f>
        <v>1428000</v>
      </c>
    </row>
    <row r="14" spans="1:14" ht="15.75" thickBot="1" x14ac:dyDescent="0.3">
      <c r="A14" s="311" t="s">
        <v>121</v>
      </c>
      <c r="B14" s="101" t="s">
        <v>122</v>
      </c>
      <c r="C14" s="102">
        <v>4250</v>
      </c>
      <c r="D14" s="103">
        <v>1060</v>
      </c>
      <c r="E14" s="104"/>
      <c r="F14" s="104">
        <v>1494600</v>
      </c>
      <c r="G14" s="104"/>
      <c r="H14" s="105"/>
      <c r="I14" s="105">
        <v>10</v>
      </c>
      <c r="J14" s="104">
        <v>100000</v>
      </c>
      <c r="K14" s="106">
        <f>+E14+F14+H14+J14</f>
        <v>1594600</v>
      </c>
    </row>
    <row r="15" spans="1:14" ht="18" thickBot="1" x14ac:dyDescent="0.35">
      <c r="A15" s="315"/>
      <c r="B15" s="107" t="s">
        <v>118</v>
      </c>
      <c r="C15" s="108"/>
      <c r="D15" s="109"/>
      <c r="E15" s="109"/>
      <c r="F15" s="109"/>
      <c r="G15" s="109"/>
      <c r="H15" s="109"/>
      <c r="I15" s="109"/>
      <c r="J15" s="109"/>
      <c r="K15" s="109">
        <f>SUM(K14)</f>
        <v>1594600</v>
      </c>
    </row>
    <row r="16" spans="1:14" ht="18" thickBot="1" x14ac:dyDescent="0.35">
      <c r="A16" s="316" t="s">
        <v>123</v>
      </c>
      <c r="B16" s="317"/>
      <c r="C16" s="110"/>
      <c r="D16" s="110"/>
      <c r="E16" s="110"/>
      <c r="F16" s="110"/>
      <c r="G16" s="110"/>
      <c r="H16" s="110"/>
      <c r="I16" s="110"/>
      <c r="J16" s="110"/>
      <c r="K16" s="111">
        <f>K11+K13+K15</f>
        <v>11178600</v>
      </c>
    </row>
    <row r="17" spans="1:11" ht="17.25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17.2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17.25" x14ac:dyDescent="0.3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7.25" x14ac:dyDescent="0.3">
      <c r="A20" s="75"/>
      <c r="B20" s="112" t="s">
        <v>124</v>
      </c>
      <c r="C20" s="112"/>
      <c r="D20" s="112"/>
      <c r="E20" s="112"/>
      <c r="F20" s="112"/>
      <c r="G20" s="112"/>
      <c r="H20" s="112" t="s">
        <v>65</v>
      </c>
      <c r="I20" s="75"/>
      <c r="J20" s="112"/>
      <c r="K20" s="75"/>
    </row>
    <row r="21" spans="1:11" ht="18.75" x14ac:dyDescent="0.3">
      <c r="A21" s="75"/>
      <c r="B21" s="75"/>
      <c r="C21" s="75"/>
      <c r="D21" s="74" t="s">
        <v>107</v>
      </c>
      <c r="E21" s="63"/>
      <c r="F21" s="63"/>
      <c r="G21" s="63"/>
      <c r="H21" s="74" t="s">
        <v>346</v>
      </c>
      <c r="I21" s="75"/>
      <c r="J21" s="75"/>
      <c r="K21" s="75"/>
    </row>
  </sheetData>
  <mergeCells count="15">
    <mergeCell ref="A12:A13"/>
    <mergeCell ref="A14:A15"/>
    <mergeCell ref="A16:B16"/>
    <mergeCell ref="K5:K6"/>
    <mergeCell ref="A7:A11"/>
    <mergeCell ref="B7:B10"/>
    <mergeCell ref="C7:C10"/>
    <mergeCell ref="G8:G10"/>
    <mergeCell ref="H8:H10"/>
    <mergeCell ref="A5:A6"/>
    <mergeCell ref="B5:B6"/>
    <mergeCell ref="C5:C6"/>
    <mergeCell ref="D5:E5"/>
    <mergeCell ref="G5:H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1" workbookViewId="0">
      <selection activeCell="K7" sqref="K7"/>
    </sheetView>
  </sheetViews>
  <sheetFormatPr defaultRowHeight="15" x14ac:dyDescent="0.25"/>
  <cols>
    <col min="1" max="1" width="6.28515625" customWidth="1"/>
    <col min="2" max="2" width="29" customWidth="1"/>
    <col min="3" max="3" width="11" customWidth="1"/>
    <col min="4" max="4" width="13.42578125" customWidth="1"/>
    <col min="5" max="5" width="11.42578125" customWidth="1"/>
    <col min="6" max="6" width="12.140625" customWidth="1"/>
    <col min="7" max="7" width="11.85546875" customWidth="1"/>
    <col min="8" max="8" width="13.28515625" customWidth="1"/>
    <col min="9" max="9" width="12.140625" customWidth="1"/>
    <col min="10" max="10" width="12.28515625" customWidth="1"/>
    <col min="11" max="11" width="10.140625" bestFit="1" customWidth="1"/>
  </cols>
  <sheetData>
    <row r="1" spans="1:11" x14ac:dyDescent="0.25">
      <c r="A1" s="48"/>
      <c r="B1" s="58" t="s">
        <v>125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8"/>
      <c r="B2" s="332" t="s">
        <v>126</v>
      </c>
      <c r="C2" s="332"/>
      <c r="D2" s="332"/>
      <c r="E2" s="332"/>
      <c r="F2" s="332"/>
      <c r="G2" s="332"/>
      <c r="H2" s="332"/>
      <c r="I2" s="332"/>
      <c r="J2" s="332"/>
      <c r="K2" s="48"/>
    </row>
    <row r="3" spans="1:11" x14ac:dyDescent="0.25">
      <c r="A3" s="48"/>
      <c r="B3" s="113" t="s">
        <v>127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300" t="s">
        <v>98</v>
      </c>
      <c r="B4" s="300" t="s">
        <v>128</v>
      </c>
      <c r="C4" s="334" t="s">
        <v>402</v>
      </c>
      <c r="D4" s="335"/>
      <c r="E4" s="334" t="s">
        <v>403</v>
      </c>
      <c r="F4" s="335"/>
      <c r="G4" s="334" t="s">
        <v>129</v>
      </c>
      <c r="H4" s="335"/>
      <c r="I4" s="334" t="s">
        <v>404</v>
      </c>
      <c r="J4" s="335"/>
      <c r="K4" s="48"/>
    </row>
    <row r="5" spans="1:11" x14ac:dyDescent="0.25">
      <c r="A5" s="333"/>
      <c r="B5" s="301"/>
      <c r="C5" s="114" t="s">
        <v>130</v>
      </c>
      <c r="D5" s="114" t="s">
        <v>131</v>
      </c>
      <c r="E5" s="114" t="s">
        <v>130</v>
      </c>
      <c r="F5" s="114" t="s">
        <v>131</v>
      </c>
      <c r="G5" s="114" t="s">
        <v>130</v>
      </c>
      <c r="H5" s="114" t="s">
        <v>131</v>
      </c>
      <c r="I5" s="114" t="s">
        <v>130</v>
      </c>
      <c r="J5" s="114" t="s">
        <v>131</v>
      </c>
      <c r="K5" s="48"/>
    </row>
    <row r="6" spans="1:11" ht="48" customHeight="1" x14ac:dyDescent="0.25">
      <c r="A6" s="115">
        <v>1</v>
      </c>
      <c r="B6" s="116" t="s">
        <v>132</v>
      </c>
      <c r="C6" s="117"/>
      <c r="D6" s="118"/>
      <c r="E6" s="117"/>
      <c r="F6" s="118"/>
      <c r="G6" s="117"/>
      <c r="H6" s="118"/>
      <c r="I6" s="117"/>
      <c r="J6" s="118"/>
      <c r="K6" s="119"/>
    </row>
    <row r="7" spans="1:11" ht="63.75" customHeight="1" x14ac:dyDescent="0.25">
      <c r="A7" s="115">
        <v>2</v>
      </c>
      <c r="B7" s="116" t="s">
        <v>133</v>
      </c>
      <c r="C7" s="117">
        <v>2</v>
      </c>
      <c r="D7" s="117">
        <v>14616000</v>
      </c>
      <c r="E7" s="117"/>
      <c r="F7" s="117"/>
      <c r="G7" s="117"/>
      <c r="H7" s="118"/>
      <c r="I7" s="117"/>
      <c r="J7" s="117"/>
      <c r="K7" s="119"/>
    </row>
    <row r="8" spans="1:11" ht="47.25" customHeight="1" x14ac:dyDescent="0.25">
      <c r="A8" s="115">
        <v>3</v>
      </c>
      <c r="B8" s="116" t="s">
        <v>134</v>
      </c>
      <c r="C8" s="117"/>
      <c r="D8" s="117"/>
      <c r="E8" s="117"/>
      <c r="F8" s="117"/>
      <c r="G8" s="117"/>
      <c r="H8" s="118"/>
      <c r="I8" s="117"/>
      <c r="J8" s="117"/>
      <c r="K8" s="119"/>
    </row>
    <row r="9" spans="1:11" ht="49.5" customHeight="1" x14ac:dyDescent="0.25">
      <c r="A9" s="115">
        <v>4</v>
      </c>
      <c r="B9" s="116" t="s">
        <v>135</v>
      </c>
      <c r="C9" s="117"/>
      <c r="D9" s="117"/>
      <c r="E9" s="117"/>
      <c r="F9" s="117"/>
      <c r="G9" s="117"/>
      <c r="H9" s="118"/>
      <c r="I9" s="117"/>
      <c r="J9" s="117"/>
      <c r="K9" s="119"/>
    </row>
    <row r="10" spans="1:11" x14ac:dyDescent="0.25">
      <c r="A10" s="336" t="s">
        <v>118</v>
      </c>
      <c r="B10" s="298"/>
      <c r="C10" s="117">
        <f t="shared" ref="C10:J10" si="0">SUM(C6:C9)</f>
        <v>2</v>
      </c>
      <c r="D10" s="117">
        <f t="shared" si="0"/>
        <v>14616000</v>
      </c>
      <c r="E10" s="117"/>
      <c r="F10" s="117"/>
      <c r="G10" s="117">
        <f t="shared" si="0"/>
        <v>0</v>
      </c>
      <c r="H10" s="117">
        <f t="shared" si="0"/>
        <v>0</v>
      </c>
      <c r="I10" s="117">
        <f t="shared" si="0"/>
        <v>0</v>
      </c>
      <c r="J10" s="117">
        <f t="shared" si="0"/>
        <v>0</v>
      </c>
      <c r="K10" s="119"/>
    </row>
    <row r="11" spans="1:11" x14ac:dyDescent="0.25">
      <c r="A11" s="120"/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x14ac:dyDescent="0.25">
      <c r="A12" s="332" t="s">
        <v>136</v>
      </c>
      <c r="B12" s="332"/>
      <c r="C12" s="332"/>
      <c r="D12" s="332"/>
      <c r="E12" s="332"/>
      <c r="F12" s="332"/>
      <c r="G12" s="332"/>
      <c r="H12" s="332"/>
      <c r="I12" s="332"/>
      <c r="J12" s="119"/>
      <c r="K12" s="119"/>
    </row>
    <row r="13" spans="1:11" x14ac:dyDescent="0.25">
      <c r="A13" s="48"/>
      <c r="B13" s="119"/>
      <c r="C13" s="119"/>
      <c r="D13" s="119"/>
      <c r="E13" s="119"/>
      <c r="F13" s="119"/>
      <c r="G13" s="119"/>
      <c r="H13" s="119"/>
      <c r="I13" s="119"/>
      <c r="J13" s="119"/>
      <c r="K13" s="121"/>
    </row>
    <row r="14" spans="1:11" x14ac:dyDescent="0.25">
      <c r="A14" s="337" t="s">
        <v>98</v>
      </c>
      <c r="B14" s="339"/>
      <c r="C14" s="341"/>
      <c r="D14" s="342"/>
      <c r="E14" s="342"/>
      <c r="F14" s="342"/>
      <c r="G14" s="342"/>
      <c r="H14" s="342"/>
      <c r="I14" s="342"/>
      <c r="J14" s="343"/>
      <c r="K14" s="122"/>
    </row>
    <row r="15" spans="1:11" ht="75" x14ac:dyDescent="0.25">
      <c r="A15" s="338"/>
      <c r="B15" s="340"/>
      <c r="C15" s="114" t="s">
        <v>137</v>
      </c>
      <c r="D15" s="123" t="s">
        <v>138</v>
      </c>
      <c r="E15" s="123" t="s">
        <v>139</v>
      </c>
      <c r="F15" s="123" t="s">
        <v>140</v>
      </c>
      <c r="G15" s="123" t="s">
        <v>141</v>
      </c>
      <c r="H15" s="334" t="s">
        <v>142</v>
      </c>
      <c r="I15" s="344"/>
      <c r="J15" s="123" t="s">
        <v>143</v>
      </c>
      <c r="K15" s="123" t="s">
        <v>144</v>
      </c>
    </row>
    <row r="16" spans="1:11" ht="30" x14ac:dyDescent="0.25">
      <c r="A16" s="115">
        <v>1</v>
      </c>
      <c r="B16" s="124"/>
      <c r="C16" s="125" t="s">
        <v>370</v>
      </c>
      <c r="D16" s="125" t="s">
        <v>272</v>
      </c>
      <c r="E16" s="114" t="s">
        <v>424</v>
      </c>
      <c r="F16" s="115"/>
      <c r="G16" s="114"/>
      <c r="H16" s="345">
        <v>1052000</v>
      </c>
      <c r="I16" s="346"/>
      <c r="J16" s="115">
        <v>12</v>
      </c>
      <c r="K16" s="117">
        <v>12792000</v>
      </c>
    </row>
    <row r="17" spans="1:11" x14ac:dyDescent="0.25">
      <c r="A17" s="115"/>
      <c r="B17" s="124"/>
      <c r="C17" s="126"/>
      <c r="D17" s="126"/>
      <c r="E17" s="53"/>
      <c r="F17" s="115"/>
      <c r="G17" s="53"/>
      <c r="H17" s="345"/>
      <c r="I17" s="346"/>
      <c r="J17" s="115"/>
      <c r="K17" s="117"/>
    </row>
    <row r="18" spans="1:11" x14ac:dyDescent="0.25">
      <c r="A18" s="38"/>
      <c r="B18" s="127"/>
      <c r="C18" s="126"/>
      <c r="D18" s="126"/>
      <c r="E18" s="53"/>
      <c r="F18" s="115"/>
      <c r="G18" s="53"/>
      <c r="H18" s="345"/>
      <c r="I18" s="346"/>
      <c r="J18" s="115"/>
      <c r="K18" s="117"/>
    </row>
    <row r="19" spans="1:11" x14ac:dyDescent="0.25">
      <c r="A19" s="38"/>
      <c r="B19" s="122"/>
      <c r="C19" s="122"/>
      <c r="D19" s="122"/>
      <c r="E19" s="122"/>
      <c r="F19" s="122"/>
      <c r="G19" s="122"/>
      <c r="H19" s="347"/>
      <c r="I19" s="348"/>
      <c r="J19" s="122"/>
      <c r="K19" s="128"/>
    </row>
    <row r="20" spans="1:11" x14ac:dyDescent="0.25">
      <c r="A20" s="349"/>
      <c r="B20" s="296"/>
      <c r="C20" s="122"/>
      <c r="D20" s="122"/>
      <c r="E20" s="122"/>
      <c r="F20" s="122"/>
      <c r="G20" s="122"/>
      <c r="H20" s="347">
        <f>H16+H17+H18</f>
        <v>1052000</v>
      </c>
      <c r="I20" s="348"/>
      <c r="J20" s="122"/>
      <c r="K20" s="128">
        <f>SUM(K16:K19)</f>
        <v>12792000</v>
      </c>
    </row>
    <row r="21" spans="1:11" x14ac:dyDescent="0.25">
      <c r="A21" s="48"/>
      <c r="B21" s="58" t="s">
        <v>145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7.25" x14ac:dyDescent="0.3">
      <c r="A23" s="48"/>
      <c r="B23" s="112" t="s">
        <v>146</v>
      </c>
      <c r="C23" s="48"/>
      <c r="D23" s="112"/>
      <c r="E23" s="112"/>
      <c r="F23" s="112"/>
      <c r="G23" s="112" t="s">
        <v>147</v>
      </c>
      <c r="H23" s="75"/>
      <c r="I23" s="48"/>
      <c r="J23" s="48"/>
      <c r="K23" s="48"/>
    </row>
    <row r="24" spans="1:11" ht="18.75" x14ac:dyDescent="0.3">
      <c r="A24" s="48"/>
      <c r="B24" s="48"/>
      <c r="C24" s="75"/>
      <c r="D24" s="74" t="s">
        <v>107</v>
      </c>
      <c r="E24" s="63"/>
      <c r="F24" s="63"/>
      <c r="G24" s="74" t="s">
        <v>346</v>
      </c>
      <c r="H24" s="75"/>
      <c r="I24" s="48"/>
      <c r="J24" s="48"/>
      <c r="K24" s="48"/>
    </row>
    <row r="25" spans="1:1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</row>
  </sheetData>
  <mergeCells count="19">
    <mergeCell ref="H16:I16"/>
    <mergeCell ref="H17:I17"/>
    <mergeCell ref="H18:I18"/>
    <mergeCell ref="H19:I19"/>
    <mergeCell ref="A20:B20"/>
    <mergeCell ref="H20:I20"/>
    <mergeCell ref="A10:B10"/>
    <mergeCell ref="A12:I12"/>
    <mergeCell ref="A14:A15"/>
    <mergeCell ref="B14:B15"/>
    <mergeCell ref="C14:J14"/>
    <mergeCell ref="H15:I15"/>
    <mergeCell ref="B2:J2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1" sqref="E11"/>
    </sheetView>
  </sheetViews>
  <sheetFormatPr defaultRowHeight="15" x14ac:dyDescent="0.25"/>
  <cols>
    <col min="1" max="1" width="25.140625" customWidth="1"/>
    <col min="2" max="2" width="11.85546875" customWidth="1"/>
    <col min="3" max="3" width="11.5703125" customWidth="1"/>
    <col min="5" max="5" width="13" customWidth="1"/>
    <col min="8" max="8" width="12.42578125" customWidth="1"/>
    <col min="9" max="10" width="13.140625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8"/>
      <c r="B2" s="48"/>
      <c r="C2" s="48"/>
      <c r="D2" s="48"/>
      <c r="E2" s="48"/>
      <c r="F2" s="48"/>
      <c r="G2" s="48"/>
      <c r="H2" s="48"/>
      <c r="I2" s="48"/>
      <c r="J2" s="48" t="s">
        <v>148</v>
      </c>
    </row>
    <row r="3" spans="1:10" x14ac:dyDescent="0.25">
      <c r="A3" s="48"/>
      <c r="B3" s="129" t="s">
        <v>149</v>
      </c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350" t="s">
        <v>150</v>
      </c>
      <c r="B5" s="351" t="s">
        <v>405</v>
      </c>
      <c r="C5" s="351" t="s">
        <v>403</v>
      </c>
      <c r="D5" s="352" t="s">
        <v>406</v>
      </c>
      <c r="E5" s="353"/>
      <c r="F5" s="353"/>
      <c r="G5" s="353"/>
      <c r="H5" s="351" t="s">
        <v>151</v>
      </c>
      <c r="I5" s="351" t="s">
        <v>407</v>
      </c>
      <c r="J5" s="350" t="s">
        <v>152</v>
      </c>
    </row>
    <row r="6" spans="1:10" ht="28.5" x14ac:dyDescent="0.25">
      <c r="A6" s="350"/>
      <c r="B6" s="350"/>
      <c r="C6" s="350"/>
      <c r="D6" s="130" t="s">
        <v>153</v>
      </c>
      <c r="E6" s="55" t="s">
        <v>154</v>
      </c>
      <c r="F6" s="130" t="s">
        <v>155</v>
      </c>
      <c r="G6" s="130" t="s">
        <v>156</v>
      </c>
      <c r="H6" s="350"/>
      <c r="I6" s="350"/>
      <c r="J6" s="350"/>
    </row>
    <row r="7" spans="1:10" ht="28.5" x14ac:dyDescent="0.25">
      <c r="A7" s="122" t="s">
        <v>157</v>
      </c>
      <c r="B7" s="131">
        <v>0</v>
      </c>
      <c r="C7" s="131">
        <v>0</v>
      </c>
      <c r="D7" s="131"/>
      <c r="E7" s="131">
        <v>2000000</v>
      </c>
      <c r="F7" s="131"/>
      <c r="G7" s="131" t="s">
        <v>1</v>
      </c>
      <c r="H7" s="131">
        <v>2000000</v>
      </c>
      <c r="I7" s="131">
        <v>2000000</v>
      </c>
      <c r="J7" s="132" t="s">
        <v>1</v>
      </c>
    </row>
    <row r="8" spans="1:10" ht="57" x14ac:dyDescent="0.25">
      <c r="A8" s="122" t="s">
        <v>426</v>
      </c>
      <c r="B8" s="122"/>
      <c r="C8" s="122"/>
      <c r="D8" s="122"/>
      <c r="E8" s="268">
        <v>4795800</v>
      </c>
      <c r="F8" s="122"/>
      <c r="G8" s="122"/>
      <c r="H8" s="122"/>
      <c r="I8" s="122"/>
      <c r="J8" s="122"/>
    </row>
    <row r="9" spans="1:10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42.75" x14ac:dyDescent="0.25">
      <c r="A11" s="133" t="s">
        <v>158</v>
      </c>
      <c r="B11" s="122">
        <f>SUM(B7:B10)</f>
        <v>0</v>
      </c>
      <c r="C11" s="122">
        <f>SUM(C7:C10)</f>
        <v>0</v>
      </c>
      <c r="D11" s="122"/>
      <c r="E11" s="122">
        <f>SUM(E7:E10)</f>
        <v>6795800</v>
      </c>
      <c r="F11" s="122"/>
      <c r="G11" s="122"/>
      <c r="H11" s="122">
        <f>SUM(H7:H10)</f>
        <v>2000000</v>
      </c>
      <c r="I11" s="122">
        <f>SUM(I7:I10)</f>
        <v>2000000</v>
      </c>
      <c r="J11" s="122"/>
    </row>
    <row r="12" spans="1:10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 ht="17.25" x14ac:dyDescent="0.3">
      <c r="A14" s="119"/>
      <c r="B14" s="119"/>
      <c r="C14" s="112" t="s">
        <v>159</v>
      </c>
      <c r="D14" s="112"/>
      <c r="E14" s="112"/>
      <c r="F14" s="112"/>
      <c r="G14" s="112"/>
      <c r="H14" s="112" t="s">
        <v>65</v>
      </c>
      <c r="I14" s="75"/>
      <c r="J14" s="119"/>
    </row>
    <row r="15" spans="1:10" ht="18.75" x14ac:dyDescent="0.3">
      <c r="A15" s="119"/>
      <c r="B15" s="119"/>
      <c r="C15" s="75"/>
      <c r="D15" s="75"/>
      <c r="E15" s="74" t="s">
        <v>107</v>
      </c>
      <c r="F15" s="63"/>
      <c r="G15" s="63"/>
      <c r="H15" s="74" t="s">
        <v>346</v>
      </c>
      <c r="I15" s="75"/>
      <c r="J15" s="119"/>
    </row>
    <row r="16" spans="1:10" ht="17.25" x14ac:dyDescent="0.3">
      <c r="A16" s="121"/>
      <c r="B16" s="121"/>
      <c r="C16" s="75"/>
      <c r="D16" s="75"/>
      <c r="E16" s="75"/>
      <c r="F16" s="75"/>
      <c r="G16" s="75"/>
      <c r="H16" s="75"/>
      <c r="I16" s="75"/>
      <c r="J16" s="121"/>
    </row>
  </sheetData>
  <mergeCells count="7">
    <mergeCell ref="J5:J6"/>
    <mergeCell ref="A5:A6"/>
    <mergeCell ref="B5:B6"/>
    <mergeCell ref="C5:C6"/>
    <mergeCell ref="D5:G5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6" workbookViewId="0">
      <selection activeCell="H9" sqref="H9"/>
    </sheetView>
  </sheetViews>
  <sheetFormatPr defaultRowHeight="15" x14ac:dyDescent="0.25"/>
  <cols>
    <col min="1" max="1" width="5.28515625" customWidth="1"/>
    <col min="2" max="2" width="29.140625" customWidth="1"/>
    <col min="3" max="3" width="15.28515625" customWidth="1"/>
    <col min="4" max="4" width="13.140625" customWidth="1"/>
    <col min="5" max="5" width="16.140625" customWidth="1"/>
    <col min="6" max="6" width="17.28515625" customWidth="1"/>
  </cols>
  <sheetData>
    <row r="1" spans="1:6" ht="17.25" x14ac:dyDescent="0.3">
      <c r="A1" s="80"/>
      <c r="B1" s="75"/>
      <c r="C1" s="52" t="s">
        <v>160</v>
      </c>
      <c r="D1" s="75"/>
      <c r="E1" s="75"/>
      <c r="F1" s="75"/>
    </row>
    <row r="2" spans="1:6" ht="17.25" x14ac:dyDescent="0.3">
      <c r="A2" s="75"/>
      <c r="B2" s="75" t="s">
        <v>399</v>
      </c>
      <c r="C2" s="75"/>
      <c r="D2" s="75"/>
      <c r="E2" s="75"/>
      <c r="F2" s="75"/>
    </row>
    <row r="3" spans="1:6" ht="17.25" x14ac:dyDescent="0.3">
      <c r="A3" s="77" t="s">
        <v>98</v>
      </c>
      <c r="B3" s="77" t="s">
        <v>162</v>
      </c>
      <c r="C3" s="77" t="s">
        <v>163</v>
      </c>
      <c r="D3" s="77" t="s">
        <v>164</v>
      </c>
      <c r="E3" s="77" t="s">
        <v>165</v>
      </c>
      <c r="F3" s="77" t="s">
        <v>166</v>
      </c>
    </row>
    <row r="4" spans="1:6" ht="17.25" x14ac:dyDescent="0.3">
      <c r="A4" s="77">
        <v>1</v>
      </c>
      <c r="B4" s="77" t="s">
        <v>167</v>
      </c>
      <c r="C4" s="77" t="s">
        <v>168</v>
      </c>
      <c r="D4" s="81">
        <v>48</v>
      </c>
      <c r="E4" s="81">
        <v>450</v>
      </c>
      <c r="F4" s="81">
        <f>D4*E4</f>
        <v>21600</v>
      </c>
    </row>
    <row r="5" spans="1:6" ht="17.25" x14ac:dyDescent="0.3">
      <c r="A5" s="77">
        <v>2</v>
      </c>
      <c r="B5" s="77" t="s">
        <v>169</v>
      </c>
      <c r="C5" s="77" t="s">
        <v>168</v>
      </c>
      <c r="D5" s="81">
        <v>10</v>
      </c>
      <c r="E5" s="81">
        <v>350</v>
      </c>
      <c r="F5" s="81">
        <f t="shared" ref="F5:F10" si="0">D5*E5</f>
        <v>3500</v>
      </c>
    </row>
    <row r="6" spans="1:6" ht="17.25" x14ac:dyDescent="0.3">
      <c r="A6" s="77">
        <v>3</v>
      </c>
      <c r="B6" s="77" t="s">
        <v>170</v>
      </c>
      <c r="C6" s="77" t="s">
        <v>168</v>
      </c>
      <c r="D6" s="81">
        <v>22</v>
      </c>
      <c r="E6" s="81">
        <v>1500</v>
      </c>
      <c r="F6" s="81">
        <f t="shared" si="0"/>
        <v>33000</v>
      </c>
    </row>
    <row r="7" spans="1:6" ht="17.25" x14ac:dyDescent="0.3">
      <c r="A7" s="77">
        <v>4</v>
      </c>
      <c r="B7" s="77" t="s">
        <v>171</v>
      </c>
      <c r="C7" s="77" t="s">
        <v>168</v>
      </c>
      <c r="D7" s="81">
        <v>12</v>
      </c>
      <c r="E7" s="81">
        <v>1200</v>
      </c>
      <c r="F7" s="81">
        <f t="shared" si="0"/>
        <v>14400</v>
      </c>
    </row>
    <row r="8" spans="1:6" ht="17.25" x14ac:dyDescent="0.3">
      <c r="A8" s="77">
        <v>6</v>
      </c>
      <c r="B8" s="77" t="s">
        <v>172</v>
      </c>
      <c r="C8" s="77" t="s">
        <v>168</v>
      </c>
      <c r="D8" s="81">
        <v>5</v>
      </c>
      <c r="E8" s="81">
        <v>3500</v>
      </c>
      <c r="F8" s="81">
        <f t="shared" si="0"/>
        <v>17500</v>
      </c>
    </row>
    <row r="9" spans="1:6" ht="17.25" x14ac:dyDescent="0.3">
      <c r="A9" s="77">
        <v>10</v>
      </c>
      <c r="B9" s="77" t="s">
        <v>173</v>
      </c>
      <c r="C9" s="77" t="s">
        <v>168</v>
      </c>
      <c r="D9" s="81">
        <v>20</v>
      </c>
      <c r="E9" s="81">
        <v>1500</v>
      </c>
      <c r="F9" s="81">
        <f t="shared" si="0"/>
        <v>30000</v>
      </c>
    </row>
    <row r="10" spans="1:6" ht="18" thickBot="1" x14ac:dyDescent="0.35">
      <c r="A10" s="77">
        <v>13</v>
      </c>
      <c r="B10" s="134"/>
      <c r="C10" s="134"/>
      <c r="D10" s="135"/>
      <c r="E10" s="135"/>
      <c r="F10" s="81">
        <f t="shared" si="0"/>
        <v>0</v>
      </c>
    </row>
    <row r="11" spans="1:6" ht="18" thickBot="1" x14ac:dyDescent="0.35">
      <c r="A11" s="136"/>
      <c r="B11" s="137" t="s">
        <v>174</v>
      </c>
      <c r="C11" s="138" t="s">
        <v>1</v>
      </c>
      <c r="D11" s="139"/>
      <c r="E11" s="89" t="s">
        <v>1</v>
      </c>
      <c r="F11" s="140">
        <f>SUM(F4:F10)</f>
        <v>120000</v>
      </c>
    </row>
    <row r="12" spans="1:6" ht="17.25" x14ac:dyDescent="0.3">
      <c r="A12" s="75"/>
      <c r="B12" s="75"/>
      <c r="C12" s="75"/>
      <c r="D12" s="75"/>
      <c r="E12" s="75"/>
      <c r="F12" s="75"/>
    </row>
    <row r="13" spans="1:6" ht="17.25" x14ac:dyDescent="0.3">
      <c r="A13" s="75"/>
      <c r="B13" s="75"/>
      <c r="C13" s="75"/>
      <c r="D13" s="75"/>
      <c r="E13" s="75"/>
      <c r="F13" s="75"/>
    </row>
    <row r="14" spans="1:6" ht="17.25" x14ac:dyDescent="0.3">
      <c r="A14" s="75"/>
      <c r="B14" s="75"/>
      <c r="C14" s="141" t="s">
        <v>175</v>
      </c>
      <c r="D14" s="75"/>
      <c r="E14" s="75"/>
      <c r="F14" s="75"/>
    </row>
    <row r="15" spans="1:6" ht="17.25" x14ac:dyDescent="0.3">
      <c r="A15" s="77" t="s">
        <v>98</v>
      </c>
      <c r="B15" s="77" t="s">
        <v>162</v>
      </c>
      <c r="C15" s="77" t="s">
        <v>163</v>
      </c>
      <c r="D15" s="77" t="s">
        <v>164</v>
      </c>
      <c r="E15" s="77" t="s">
        <v>165</v>
      </c>
      <c r="F15" s="77" t="s">
        <v>166</v>
      </c>
    </row>
    <row r="16" spans="1:6" ht="17.25" x14ac:dyDescent="0.3">
      <c r="A16" s="77">
        <v>1</v>
      </c>
      <c r="B16" s="77" t="s">
        <v>176</v>
      </c>
      <c r="C16" s="77" t="s">
        <v>168</v>
      </c>
      <c r="D16" s="81">
        <v>4</v>
      </c>
      <c r="E16" s="81">
        <v>240000</v>
      </c>
      <c r="F16" s="81">
        <f>D16*E16</f>
        <v>960000</v>
      </c>
    </row>
    <row r="17" spans="1:6" ht="17.25" x14ac:dyDescent="0.3">
      <c r="A17" s="77">
        <v>2</v>
      </c>
      <c r="B17" s="77" t="s">
        <v>177</v>
      </c>
      <c r="C17" s="77" t="s">
        <v>168</v>
      </c>
      <c r="D17" s="81">
        <v>2</v>
      </c>
      <c r="E17" s="81">
        <v>100000</v>
      </c>
      <c r="F17" s="81">
        <f>D17*E17</f>
        <v>200000</v>
      </c>
    </row>
    <row r="18" spans="1:6" ht="17.25" x14ac:dyDescent="0.3">
      <c r="A18" s="77">
        <v>3</v>
      </c>
      <c r="B18" s="77" t="s">
        <v>178</v>
      </c>
      <c r="C18" s="77" t="s">
        <v>168</v>
      </c>
      <c r="D18" s="81"/>
      <c r="E18" s="81">
        <v>1500000</v>
      </c>
      <c r="F18" s="81">
        <f>E18</f>
        <v>1500000</v>
      </c>
    </row>
    <row r="19" spans="1:6" ht="34.5" x14ac:dyDescent="0.3">
      <c r="A19" s="142">
        <v>4</v>
      </c>
      <c r="B19" s="143" t="s">
        <v>179</v>
      </c>
      <c r="C19" s="134" t="s">
        <v>168</v>
      </c>
      <c r="D19" s="135"/>
      <c r="E19" s="135">
        <v>1500000</v>
      </c>
      <c r="F19" s="81">
        <f>E19</f>
        <v>1500000</v>
      </c>
    </row>
    <row r="20" spans="1:6" ht="18" thickBot="1" x14ac:dyDescent="0.35">
      <c r="A20" s="77" t="s">
        <v>1</v>
      </c>
      <c r="B20" s="144" t="s">
        <v>174</v>
      </c>
      <c r="C20" s="134" t="s">
        <v>1</v>
      </c>
      <c r="D20" s="135"/>
      <c r="E20" s="135"/>
      <c r="F20" s="144">
        <f>SUM(F16:F19)</f>
        <v>4160000</v>
      </c>
    </row>
    <row r="21" spans="1:6" ht="18" thickBot="1" x14ac:dyDescent="0.35">
      <c r="A21" s="136"/>
      <c r="B21" s="316" t="s">
        <v>123</v>
      </c>
      <c r="C21" s="317"/>
      <c r="D21" s="138"/>
      <c r="E21" s="138"/>
      <c r="F21" s="140">
        <f>SUM(F20)</f>
        <v>4160000</v>
      </c>
    </row>
    <row r="22" spans="1:6" ht="17.25" x14ac:dyDescent="0.3">
      <c r="A22" s="75"/>
      <c r="B22" s="75"/>
      <c r="C22" s="75"/>
      <c r="D22" s="75"/>
      <c r="E22" s="75"/>
      <c r="F22" s="75"/>
    </row>
    <row r="23" spans="1:6" ht="17.25" x14ac:dyDescent="0.3">
      <c r="A23" s="75"/>
      <c r="B23" s="75"/>
      <c r="C23" s="141" t="s">
        <v>180</v>
      </c>
      <c r="D23" s="75"/>
      <c r="E23" s="75"/>
      <c r="F23" s="75"/>
    </row>
    <row r="24" spans="1:6" ht="17.25" x14ac:dyDescent="0.3">
      <c r="A24" s="77" t="s">
        <v>98</v>
      </c>
      <c r="B24" s="77" t="s">
        <v>162</v>
      </c>
      <c r="C24" s="77" t="s">
        <v>163</v>
      </c>
      <c r="D24" s="77" t="s">
        <v>164</v>
      </c>
      <c r="E24" s="77" t="s">
        <v>165</v>
      </c>
      <c r="F24" s="77" t="s">
        <v>166</v>
      </c>
    </row>
    <row r="25" spans="1:6" ht="17.25" x14ac:dyDescent="0.3">
      <c r="A25" s="77">
        <v>1</v>
      </c>
      <c r="B25" s="42" t="s">
        <v>181</v>
      </c>
      <c r="C25" s="77" t="s">
        <v>168</v>
      </c>
      <c r="D25" s="81">
        <v>2</v>
      </c>
      <c r="E25" s="81">
        <v>120000</v>
      </c>
      <c r="F25" s="81">
        <f>D25*E25</f>
        <v>240000</v>
      </c>
    </row>
    <row r="26" spans="1:6" ht="17.25" x14ac:dyDescent="0.3">
      <c r="A26" s="77"/>
      <c r="B26" s="77"/>
      <c r="C26" s="77"/>
      <c r="D26" s="81"/>
      <c r="E26" s="81"/>
      <c r="F26" s="81"/>
    </row>
    <row r="27" spans="1:6" ht="17.25" x14ac:dyDescent="0.3">
      <c r="A27" s="142"/>
      <c r="B27" s="77"/>
      <c r="C27" s="77"/>
      <c r="D27" s="135"/>
      <c r="E27" s="135"/>
      <c r="F27" s="81"/>
    </row>
    <row r="28" spans="1:6" ht="18" thickBot="1" x14ac:dyDescent="0.35">
      <c r="A28" s="77" t="s">
        <v>1</v>
      </c>
      <c r="B28" s="144" t="s">
        <v>174</v>
      </c>
      <c r="C28" s="134" t="s">
        <v>1</v>
      </c>
      <c r="D28" s="135"/>
      <c r="E28" s="135"/>
      <c r="F28" s="144">
        <f>SUM(F25:F27)</f>
        <v>240000</v>
      </c>
    </row>
    <row r="29" spans="1:6" ht="18" thickBot="1" x14ac:dyDescent="0.35">
      <c r="A29" s="136"/>
      <c r="B29" s="316" t="s">
        <v>123</v>
      </c>
      <c r="C29" s="317"/>
      <c r="D29" s="138"/>
      <c r="E29" s="138"/>
      <c r="F29" s="140">
        <f>SUM(F28)</f>
        <v>240000</v>
      </c>
    </row>
    <row r="30" spans="1:6" ht="17.25" x14ac:dyDescent="0.3">
      <c r="A30" s="75"/>
      <c r="B30" s="75"/>
      <c r="C30" s="75"/>
      <c r="D30" s="75"/>
      <c r="E30" s="75"/>
      <c r="F30" s="75"/>
    </row>
    <row r="31" spans="1:6" ht="17.25" x14ac:dyDescent="0.3">
      <c r="A31" s="75"/>
      <c r="B31" s="75"/>
      <c r="C31" s="75"/>
      <c r="D31" s="75"/>
      <c r="E31" s="75"/>
      <c r="F31" s="75"/>
    </row>
    <row r="32" spans="1:6" ht="17.25" x14ac:dyDescent="0.3">
      <c r="A32" s="75"/>
      <c r="B32" s="75"/>
      <c r="C32" s="75"/>
      <c r="D32" s="75"/>
      <c r="E32" s="75"/>
      <c r="F32" s="75"/>
    </row>
    <row r="33" spans="1:6" ht="17.25" x14ac:dyDescent="0.3">
      <c r="A33" s="75"/>
      <c r="B33" s="304" t="s">
        <v>105</v>
      </c>
      <c r="C33" s="304"/>
      <c r="D33" s="304"/>
      <c r="E33" s="313" t="s">
        <v>65</v>
      </c>
      <c r="F33" s="313"/>
    </row>
    <row r="34" spans="1:6" ht="18.75" x14ac:dyDescent="0.3">
      <c r="A34" s="75"/>
      <c r="B34" s="74" t="s">
        <v>182</v>
      </c>
      <c r="C34" s="75"/>
      <c r="D34" s="63"/>
      <c r="E34" s="309" t="s">
        <v>346</v>
      </c>
      <c r="F34" s="309"/>
    </row>
    <row r="35" spans="1:6" ht="17.25" x14ac:dyDescent="0.3">
      <c r="A35" s="75"/>
      <c r="B35" s="75"/>
      <c r="C35" s="75"/>
      <c r="D35" s="75"/>
      <c r="E35" s="75"/>
      <c r="F35" s="75"/>
    </row>
    <row r="36" spans="1:6" ht="17.25" x14ac:dyDescent="0.3">
      <c r="A36" s="75"/>
      <c r="B36" s="75"/>
      <c r="C36" s="75"/>
      <c r="D36" s="75"/>
      <c r="E36" s="75"/>
      <c r="F36" s="75"/>
    </row>
  </sheetData>
  <mergeCells count="5">
    <mergeCell ref="B21:C21"/>
    <mergeCell ref="B29:C29"/>
    <mergeCell ref="B33:D33"/>
    <mergeCell ref="E33:F33"/>
    <mergeCell ref="E34:F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6" workbookViewId="0">
      <selection activeCell="G15" sqref="G15"/>
    </sheetView>
  </sheetViews>
  <sheetFormatPr defaultRowHeight="15" x14ac:dyDescent="0.25"/>
  <cols>
    <col min="2" max="2" width="6.42578125" customWidth="1"/>
    <col min="3" max="3" width="22.42578125" customWidth="1"/>
    <col min="4" max="4" width="10.5703125" customWidth="1"/>
    <col min="5" max="6" width="11.28515625" customWidth="1"/>
    <col min="7" max="7" width="16.5703125" customWidth="1"/>
  </cols>
  <sheetData>
    <row r="1" spans="1:7" ht="17.25" x14ac:dyDescent="0.3">
      <c r="A1" s="80"/>
      <c r="B1" s="75"/>
      <c r="C1" s="75"/>
      <c r="D1" s="52" t="s">
        <v>183</v>
      </c>
      <c r="E1" s="75"/>
      <c r="F1" s="75"/>
      <c r="G1" s="75"/>
    </row>
    <row r="2" spans="1:7" ht="17.25" x14ac:dyDescent="0.3">
      <c r="A2" s="75" t="s">
        <v>399</v>
      </c>
      <c r="B2" s="75"/>
      <c r="C2" s="75"/>
      <c r="D2" s="75"/>
      <c r="E2" s="75"/>
      <c r="F2" s="75"/>
      <c r="G2" s="75"/>
    </row>
    <row r="3" spans="1:7" ht="51.75" x14ac:dyDescent="0.25">
      <c r="A3" s="311" t="s">
        <v>184</v>
      </c>
      <c r="B3" s="311"/>
      <c r="C3" s="145" t="s">
        <v>185</v>
      </c>
      <c r="D3" s="145" t="s">
        <v>163</v>
      </c>
      <c r="E3" s="145" t="s">
        <v>165</v>
      </c>
      <c r="F3" s="145" t="s">
        <v>186</v>
      </c>
      <c r="G3" s="145" t="s">
        <v>166</v>
      </c>
    </row>
    <row r="4" spans="1:7" ht="17.25" x14ac:dyDescent="0.3">
      <c r="A4" s="312" t="s">
        <v>119</v>
      </c>
      <c r="B4" s="77">
        <v>1</v>
      </c>
      <c r="C4" s="77" t="s">
        <v>187</v>
      </c>
      <c r="D4" s="77" t="s">
        <v>188</v>
      </c>
      <c r="E4" s="81">
        <v>11000</v>
      </c>
      <c r="F4" s="81">
        <v>12</v>
      </c>
      <c r="G4" s="81">
        <f>E4*F4</f>
        <v>132000</v>
      </c>
    </row>
    <row r="5" spans="1:7" ht="17.25" x14ac:dyDescent="0.3">
      <c r="A5" s="312"/>
      <c r="B5" s="77">
        <v>2</v>
      </c>
      <c r="C5" s="77" t="s">
        <v>189</v>
      </c>
      <c r="D5" s="77" t="s">
        <v>190</v>
      </c>
      <c r="E5" s="81">
        <v>70000</v>
      </c>
      <c r="F5" s="81">
        <v>2</v>
      </c>
      <c r="G5" s="81">
        <f>E5*F5</f>
        <v>140000</v>
      </c>
    </row>
    <row r="6" spans="1:7" ht="17.25" x14ac:dyDescent="0.3">
      <c r="A6" s="312"/>
      <c r="B6" s="77">
        <v>3</v>
      </c>
      <c r="C6" s="77" t="s">
        <v>191</v>
      </c>
      <c r="D6" s="77" t="s">
        <v>190</v>
      </c>
      <c r="E6" s="81">
        <v>70000</v>
      </c>
      <c r="F6" s="81">
        <v>3</v>
      </c>
      <c r="G6" s="81">
        <f>E6*F6</f>
        <v>210000</v>
      </c>
    </row>
    <row r="7" spans="1:7" ht="17.25" x14ac:dyDescent="0.3">
      <c r="A7" s="312"/>
      <c r="B7" s="77">
        <v>4</v>
      </c>
      <c r="C7" s="77" t="s">
        <v>192</v>
      </c>
      <c r="D7" s="77" t="s">
        <v>190</v>
      </c>
      <c r="E7" s="81">
        <v>2000</v>
      </c>
      <c r="F7" s="81">
        <v>50</v>
      </c>
      <c r="G7" s="81">
        <f>E7*F7</f>
        <v>100000</v>
      </c>
    </row>
    <row r="8" spans="1:7" ht="18" thickBot="1" x14ac:dyDescent="0.35">
      <c r="A8" s="312"/>
      <c r="B8" s="77">
        <v>5</v>
      </c>
      <c r="C8" s="77" t="s">
        <v>193</v>
      </c>
      <c r="D8" s="77" t="s">
        <v>190</v>
      </c>
      <c r="E8" s="81">
        <v>2000</v>
      </c>
      <c r="F8" s="81">
        <v>21</v>
      </c>
      <c r="G8" s="81">
        <f>E8*F8</f>
        <v>42000</v>
      </c>
    </row>
    <row r="9" spans="1:7" ht="18" thickBot="1" x14ac:dyDescent="0.35">
      <c r="A9" s="355"/>
      <c r="B9" s="316" t="s">
        <v>174</v>
      </c>
      <c r="C9" s="317"/>
      <c r="D9" s="146" t="s">
        <v>1</v>
      </c>
      <c r="E9" s="89"/>
      <c r="F9" s="89"/>
      <c r="G9" s="140">
        <f>SUM(G4:G8)</f>
        <v>624000</v>
      </c>
    </row>
    <row r="10" spans="1:7" ht="17.25" x14ac:dyDescent="0.3">
      <c r="A10" s="312" t="s">
        <v>116</v>
      </c>
      <c r="B10" s="147">
        <v>1</v>
      </c>
      <c r="C10" s="147" t="s">
        <v>187</v>
      </c>
      <c r="D10" s="147" t="s">
        <v>188</v>
      </c>
      <c r="E10" s="148">
        <v>13000</v>
      </c>
      <c r="F10" s="148">
        <v>130</v>
      </c>
      <c r="G10" s="148">
        <f>E10*F10</f>
        <v>1690000</v>
      </c>
    </row>
    <row r="11" spans="1:7" ht="17.25" x14ac:dyDescent="0.3">
      <c r="A11" s="312"/>
      <c r="B11" s="77">
        <v>2</v>
      </c>
      <c r="C11" s="77" t="s">
        <v>189</v>
      </c>
      <c r="D11" s="77" t="s">
        <v>190</v>
      </c>
      <c r="E11" s="81">
        <v>56000</v>
      </c>
      <c r="F11" s="81">
        <v>30</v>
      </c>
      <c r="G11" s="148">
        <f>E11*F11</f>
        <v>1680000</v>
      </c>
    </row>
    <row r="12" spans="1:7" ht="17.25" x14ac:dyDescent="0.3">
      <c r="A12" s="312"/>
      <c r="B12" s="77">
        <v>3</v>
      </c>
      <c r="C12" s="77" t="s">
        <v>191</v>
      </c>
      <c r="D12" s="77" t="s">
        <v>190</v>
      </c>
      <c r="E12" s="81">
        <v>70000</v>
      </c>
      <c r="F12" s="81">
        <v>30</v>
      </c>
      <c r="G12" s="148">
        <f>E12*F12</f>
        <v>2100000</v>
      </c>
    </row>
    <row r="13" spans="1:7" ht="17.25" x14ac:dyDescent="0.3">
      <c r="A13" s="312"/>
      <c r="B13" s="77">
        <v>4</v>
      </c>
      <c r="C13" s="77" t="s">
        <v>194</v>
      </c>
      <c r="D13" s="77" t="s">
        <v>190</v>
      </c>
      <c r="E13" s="81">
        <v>1200</v>
      </c>
      <c r="F13" s="81">
        <v>10</v>
      </c>
      <c r="G13" s="148">
        <f>E13*F13</f>
        <v>12000</v>
      </c>
    </row>
    <row r="14" spans="1:7" ht="18" thickBot="1" x14ac:dyDescent="0.35">
      <c r="A14" s="312"/>
      <c r="B14" s="77">
        <v>5</v>
      </c>
      <c r="C14" s="77" t="s">
        <v>192</v>
      </c>
      <c r="D14" s="77" t="s">
        <v>190</v>
      </c>
      <c r="E14" s="81">
        <v>2500</v>
      </c>
      <c r="F14" s="81">
        <v>50</v>
      </c>
      <c r="G14" s="148">
        <f>E14*F14</f>
        <v>125000</v>
      </c>
    </row>
    <row r="15" spans="1:7" ht="18" thickBot="1" x14ac:dyDescent="0.35">
      <c r="A15" s="356"/>
      <c r="B15" s="316" t="s">
        <v>174</v>
      </c>
      <c r="C15" s="317"/>
      <c r="D15" s="146" t="s">
        <v>1</v>
      </c>
      <c r="E15" s="89"/>
      <c r="F15" s="89"/>
      <c r="G15" s="149">
        <f>SUM(G10:G14)</f>
        <v>5607000</v>
      </c>
    </row>
    <row r="16" spans="1:7" ht="17.25" x14ac:dyDescent="0.3">
      <c r="A16" s="312" t="s">
        <v>195</v>
      </c>
      <c r="B16" s="147">
        <v>1</v>
      </c>
      <c r="C16" s="147" t="s">
        <v>187</v>
      </c>
      <c r="D16" s="147" t="s">
        <v>188</v>
      </c>
      <c r="E16" s="148">
        <v>13000</v>
      </c>
      <c r="F16" s="148">
        <v>18</v>
      </c>
      <c r="G16" s="81">
        <f>E16*F16</f>
        <v>234000</v>
      </c>
    </row>
    <row r="17" spans="1:7" ht="17.25" x14ac:dyDescent="0.3">
      <c r="A17" s="312"/>
      <c r="B17" s="77">
        <v>2</v>
      </c>
      <c r="C17" s="77" t="s">
        <v>192</v>
      </c>
      <c r="D17" s="77" t="s">
        <v>190</v>
      </c>
      <c r="E17" s="81">
        <v>1500</v>
      </c>
      <c r="F17" s="81">
        <v>12</v>
      </c>
      <c r="G17" s="81">
        <f>E17*F17</f>
        <v>18000</v>
      </c>
    </row>
    <row r="18" spans="1:7" ht="17.25" x14ac:dyDescent="0.3">
      <c r="A18" s="312"/>
      <c r="B18" s="77">
        <v>3</v>
      </c>
      <c r="C18" s="77" t="s">
        <v>196</v>
      </c>
      <c r="D18" s="77" t="s">
        <v>190</v>
      </c>
      <c r="E18" s="81">
        <v>1000</v>
      </c>
      <c r="F18" s="81">
        <v>5</v>
      </c>
      <c r="G18" s="81">
        <f>E18*F18</f>
        <v>5000</v>
      </c>
    </row>
    <row r="19" spans="1:7" ht="18" thickBot="1" x14ac:dyDescent="0.35">
      <c r="A19" s="312"/>
      <c r="B19" s="77">
        <v>4</v>
      </c>
      <c r="C19" s="134" t="s">
        <v>197</v>
      </c>
      <c r="D19" s="134" t="s">
        <v>190</v>
      </c>
      <c r="E19" s="135">
        <v>70000</v>
      </c>
      <c r="F19" s="135">
        <v>4</v>
      </c>
      <c r="G19" s="81">
        <f>E19*F19</f>
        <v>280000</v>
      </c>
    </row>
    <row r="20" spans="1:7" ht="18" thickBot="1" x14ac:dyDescent="0.35">
      <c r="A20" s="357"/>
      <c r="B20" s="358" t="s">
        <v>174</v>
      </c>
      <c r="C20" s="359"/>
      <c r="D20" s="150"/>
      <c r="E20" s="151"/>
      <c r="F20" s="151"/>
      <c r="G20" s="149">
        <f>SUM(G16:G19)</f>
        <v>537000</v>
      </c>
    </row>
    <row r="21" spans="1:7" ht="18" thickBot="1" x14ac:dyDescent="0.35">
      <c r="A21" s="316" t="s">
        <v>198</v>
      </c>
      <c r="B21" s="317"/>
      <c r="C21" s="317"/>
      <c r="D21" s="138"/>
      <c r="E21" s="138"/>
      <c r="F21" s="138"/>
      <c r="G21" s="152">
        <f>G9+G15+G20</f>
        <v>6768000</v>
      </c>
    </row>
    <row r="22" spans="1:7" ht="17.25" x14ac:dyDescent="0.3">
      <c r="A22" s="75"/>
      <c r="B22" s="75"/>
      <c r="C22" s="75"/>
      <c r="D22" s="75"/>
      <c r="E22" s="75"/>
      <c r="F22" s="75"/>
      <c r="G22" s="75" t="s">
        <v>1</v>
      </c>
    </row>
    <row r="23" spans="1:7" ht="17.25" x14ac:dyDescent="0.3">
      <c r="A23" s="75"/>
      <c r="B23" s="75"/>
      <c r="C23" s="75"/>
      <c r="D23" s="75"/>
      <c r="E23" s="75"/>
      <c r="F23" s="75"/>
      <c r="G23" s="75" t="s">
        <v>1</v>
      </c>
    </row>
    <row r="24" spans="1:7" ht="17.25" x14ac:dyDescent="0.3">
      <c r="A24" s="75"/>
      <c r="B24" s="75"/>
      <c r="C24" s="304" t="s">
        <v>1</v>
      </c>
      <c r="D24" s="304"/>
      <c r="E24" s="304"/>
      <c r="F24" s="304"/>
      <c r="G24" s="52" t="s">
        <v>1</v>
      </c>
    </row>
    <row r="25" spans="1:7" ht="17.25" x14ac:dyDescent="0.3">
      <c r="A25" s="75"/>
      <c r="B25" s="75"/>
      <c r="C25" s="75" t="s">
        <v>199</v>
      </c>
      <c r="D25" s="75"/>
      <c r="E25" s="75"/>
      <c r="F25" s="75"/>
      <c r="G25" s="75"/>
    </row>
    <row r="26" spans="1:7" ht="17.25" x14ac:dyDescent="0.3">
      <c r="A26" s="75"/>
      <c r="B26" s="75"/>
      <c r="C26" s="354" t="s">
        <v>408</v>
      </c>
      <c r="D26" s="354"/>
      <c r="E26" s="354"/>
      <c r="F26" s="354"/>
      <c r="G26" s="354"/>
    </row>
    <row r="27" spans="1:7" ht="18.75" x14ac:dyDescent="0.3">
      <c r="A27" s="75"/>
      <c r="B27" s="74"/>
      <c r="C27" s="75"/>
      <c r="D27" s="63"/>
      <c r="E27" s="74"/>
      <c r="F27" s="310"/>
      <c r="G27" s="310"/>
    </row>
  </sheetData>
  <mergeCells count="11">
    <mergeCell ref="A21:C21"/>
    <mergeCell ref="C24:F24"/>
    <mergeCell ref="C26:G26"/>
    <mergeCell ref="F27:G27"/>
    <mergeCell ref="A3:B3"/>
    <mergeCell ref="A4:A9"/>
    <mergeCell ref="B9:C9"/>
    <mergeCell ref="A10:A15"/>
    <mergeCell ref="B15:C15"/>
    <mergeCell ref="A16:A20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нүүр</vt:lpstr>
      <vt:lpstr>ЗДТГ</vt:lpstr>
      <vt:lpstr>ИТХ</vt:lpstr>
      <vt:lpstr>Цэвэр бохир</vt:lpstr>
      <vt:lpstr>шатахуун</vt:lpstr>
      <vt:lpstr>тэтгэвэр</vt:lpstr>
      <vt:lpstr>1 удаа тэтгэмж</vt:lpstr>
      <vt:lpstr>урсгал зардал</vt:lpstr>
      <vt:lpstr>бичиг хэрэг</vt:lpstr>
      <vt:lpstr>нөөц</vt:lpstr>
      <vt:lpstr> цахилгаан халаалт</vt:lpstr>
      <vt:lpstr>шуудан</vt:lpstr>
      <vt:lpstr>томилолт</vt:lpstr>
      <vt:lpstr>цалин</vt:lpstr>
      <vt:lpstr>цалин товъёог1</vt:lpstr>
      <vt:lpstr>итх зардал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Тайлан</dc:creator>
  <cp:lastModifiedBy>Windows User</cp:lastModifiedBy>
  <dcterms:created xsi:type="dcterms:W3CDTF">2021-07-09T05:23:24Z</dcterms:created>
  <dcterms:modified xsi:type="dcterms:W3CDTF">2021-07-29T13:49:09Z</dcterms:modified>
</cp:coreProperties>
</file>